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5480" tabRatio="603"/>
  </bookViews>
  <sheets>
    <sheet name="Soil test results" sheetId="1" r:id="rId1"/>
    <sheet name="Sample" sheetId="7" r:id="rId2"/>
    <sheet name="Field A" sheetId="2" r:id="rId3"/>
    <sheet name="Field B" sheetId="3" r:id="rId4"/>
    <sheet name="Field C" sheetId="4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3" l="1"/>
  <c r="C16" i="3"/>
  <c r="C18" i="3"/>
  <c r="C3" i="2"/>
  <c r="L7" i="7"/>
  <c r="C6" i="7"/>
  <c r="C7" i="7"/>
  <c r="C8" i="7"/>
  <c r="C14" i="7"/>
  <c r="C16" i="7"/>
  <c r="C18" i="7"/>
  <c r="D6" i="7"/>
  <c r="D7" i="7"/>
  <c r="D8" i="7"/>
  <c r="D14" i="7"/>
  <c r="D16" i="7"/>
  <c r="D18" i="7"/>
  <c r="E6" i="7"/>
  <c r="E7" i="7"/>
  <c r="E8" i="7"/>
  <c r="E14" i="7"/>
  <c r="E16" i="7"/>
  <c r="E18" i="7"/>
  <c r="F18" i="7"/>
  <c r="G18" i="7"/>
  <c r="H7" i="7"/>
  <c r="H8" i="7"/>
  <c r="H14" i="7"/>
  <c r="H16" i="7"/>
  <c r="H18" i="7"/>
  <c r="I7" i="7"/>
  <c r="I8" i="7"/>
  <c r="I14" i="7"/>
  <c r="I16" i="7"/>
  <c r="I18" i="7"/>
  <c r="J18" i="7"/>
  <c r="K7" i="7"/>
  <c r="K8" i="7"/>
  <c r="K14" i="7"/>
  <c r="K16" i="7"/>
  <c r="K18" i="7"/>
  <c r="L8" i="7"/>
  <c r="L14" i="7"/>
  <c r="L16" i="7"/>
  <c r="L18" i="7"/>
  <c r="M7" i="7"/>
  <c r="M8" i="7"/>
  <c r="M14" i="7"/>
  <c r="M16" i="7"/>
  <c r="M18" i="7"/>
  <c r="N7" i="7"/>
  <c r="N8" i="7"/>
  <c r="N14" i="7"/>
  <c r="N16" i="7"/>
  <c r="N18" i="7"/>
  <c r="O3" i="7"/>
  <c r="O7" i="7"/>
  <c r="O8" i="7"/>
  <c r="O14" i="7"/>
  <c r="O16" i="7"/>
  <c r="O18" i="7"/>
  <c r="P18" i="7"/>
  <c r="G3" i="7"/>
  <c r="F3" i="7"/>
  <c r="O3" i="3"/>
  <c r="O7" i="3"/>
  <c r="O8" i="3"/>
  <c r="O14" i="3"/>
  <c r="O16" i="3"/>
  <c r="D6" i="3"/>
  <c r="D3" i="3"/>
  <c r="D7" i="3"/>
  <c r="D8" i="3"/>
  <c r="D14" i="3"/>
  <c r="D16" i="3"/>
  <c r="D18" i="3"/>
  <c r="N3" i="3"/>
  <c r="N7" i="3"/>
  <c r="N8" i="3"/>
  <c r="N14" i="3"/>
  <c r="N16" i="3"/>
  <c r="M3" i="3"/>
  <c r="M7" i="3"/>
  <c r="M8" i="3"/>
  <c r="M14" i="3"/>
  <c r="M16" i="3"/>
  <c r="L3" i="3"/>
  <c r="L7" i="3"/>
  <c r="L8" i="3"/>
  <c r="L14" i="3"/>
  <c r="L16" i="3"/>
  <c r="K3" i="3"/>
  <c r="K7" i="3"/>
  <c r="K8" i="3"/>
  <c r="K14" i="3"/>
  <c r="K16" i="3"/>
  <c r="I3" i="3"/>
  <c r="I7" i="3"/>
  <c r="I8" i="3"/>
  <c r="I14" i="3"/>
  <c r="I16" i="3"/>
  <c r="H3" i="3"/>
  <c r="H7" i="3"/>
  <c r="H8" i="3"/>
  <c r="H14" i="3"/>
  <c r="H16" i="3"/>
  <c r="E6" i="3"/>
  <c r="E3" i="3"/>
  <c r="E7" i="3"/>
  <c r="E8" i="3"/>
  <c r="E14" i="3"/>
  <c r="E16" i="3"/>
  <c r="C6" i="3"/>
  <c r="C3" i="3"/>
  <c r="C7" i="3"/>
  <c r="C8" i="3"/>
  <c r="D3" i="2"/>
  <c r="E3" i="2"/>
  <c r="C7" i="2"/>
  <c r="C6" i="2"/>
  <c r="C8" i="2"/>
  <c r="C14" i="2"/>
  <c r="C16" i="2"/>
  <c r="I3" i="2"/>
  <c r="I7" i="2"/>
  <c r="J6" i="2"/>
  <c r="J3" i="2"/>
  <c r="J7" i="2"/>
  <c r="J8" i="2"/>
  <c r="J14" i="2"/>
  <c r="J16" i="2"/>
  <c r="C3" i="4"/>
  <c r="C7" i="4"/>
  <c r="C6" i="4"/>
  <c r="C8" i="4"/>
  <c r="C14" i="4"/>
  <c r="C15" i="4"/>
  <c r="I8" i="2"/>
  <c r="L3" i="2"/>
  <c r="L7" i="2"/>
  <c r="L8" i="2"/>
  <c r="I14" i="2"/>
  <c r="I16" i="2"/>
  <c r="D7" i="2"/>
  <c r="D6" i="2"/>
  <c r="D8" i="2"/>
  <c r="D14" i="2"/>
  <c r="D16" i="2"/>
  <c r="D18" i="2"/>
  <c r="E6" i="2"/>
  <c r="E7" i="2"/>
  <c r="E8" i="2"/>
  <c r="E14" i="2"/>
  <c r="E16" i="2"/>
  <c r="E18" i="2"/>
  <c r="F18" i="2"/>
  <c r="G18" i="2"/>
  <c r="H3" i="2"/>
  <c r="H7" i="2"/>
  <c r="H8" i="2"/>
  <c r="H14" i="2"/>
  <c r="H16" i="2"/>
  <c r="H18" i="2"/>
  <c r="I18" i="2"/>
  <c r="J18" i="2"/>
  <c r="K3" i="2"/>
  <c r="K7" i="2"/>
  <c r="K8" i="2"/>
  <c r="K14" i="2"/>
  <c r="K16" i="2"/>
  <c r="K18" i="2"/>
  <c r="L14" i="2"/>
  <c r="L16" i="2"/>
  <c r="L18" i="2"/>
  <c r="M3" i="2"/>
  <c r="M7" i="2"/>
  <c r="M8" i="2"/>
  <c r="M14" i="2"/>
  <c r="M16" i="2"/>
  <c r="M18" i="2"/>
  <c r="N3" i="2"/>
  <c r="N7" i="2"/>
  <c r="N8" i="2"/>
  <c r="N14" i="2"/>
  <c r="N16" i="2"/>
  <c r="N18" i="2"/>
  <c r="O3" i="2"/>
  <c r="O7" i="2"/>
  <c r="O8" i="2"/>
  <c r="O14" i="2"/>
  <c r="O16" i="2"/>
  <c r="O18" i="2"/>
  <c r="C18" i="2"/>
  <c r="O3" i="4"/>
  <c r="N3" i="4"/>
  <c r="M3" i="4"/>
  <c r="L3" i="4"/>
  <c r="K3" i="4"/>
  <c r="J3" i="4"/>
  <c r="I3" i="4"/>
  <c r="H3" i="4"/>
  <c r="G3" i="4"/>
  <c r="F3" i="4"/>
  <c r="E3" i="4"/>
  <c r="D3" i="4"/>
  <c r="C18" i="4"/>
  <c r="D7" i="4"/>
  <c r="D6" i="4"/>
  <c r="D8" i="4"/>
  <c r="D14" i="4"/>
  <c r="D15" i="4"/>
  <c r="D18" i="4"/>
  <c r="E7" i="4"/>
  <c r="E6" i="4"/>
  <c r="E8" i="4"/>
  <c r="E14" i="4"/>
  <c r="E15" i="4"/>
  <c r="E18" i="4"/>
  <c r="H7" i="4"/>
  <c r="H8" i="4"/>
  <c r="H14" i="4"/>
  <c r="H15" i="4"/>
  <c r="H18" i="4"/>
  <c r="I7" i="4"/>
  <c r="I8" i="4"/>
  <c r="I14" i="4"/>
  <c r="I15" i="4"/>
  <c r="I18" i="4"/>
  <c r="K7" i="4"/>
  <c r="K8" i="4"/>
  <c r="K14" i="4"/>
  <c r="K15" i="4"/>
  <c r="K18" i="4"/>
  <c r="L7" i="4"/>
  <c r="L8" i="4"/>
  <c r="L15" i="4"/>
  <c r="L18" i="4"/>
  <c r="M7" i="4"/>
  <c r="M8" i="4"/>
  <c r="M14" i="4"/>
  <c r="M15" i="4"/>
  <c r="M18" i="4"/>
  <c r="N7" i="4"/>
  <c r="N8" i="4"/>
  <c r="N14" i="4"/>
  <c r="N15" i="4"/>
  <c r="N18" i="4"/>
  <c r="O7" i="4"/>
  <c r="O8" i="4"/>
  <c r="O14" i="4"/>
  <c r="O15" i="4"/>
  <c r="O18" i="4"/>
  <c r="F18" i="4"/>
  <c r="G18" i="4"/>
  <c r="J18" i="4"/>
  <c r="P18" i="4"/>
  <c r="P18" i="2"/>
  <c r="E18" i="3"/>
  <c r="H18" i="3"/>
  <c r="I18" i="3"/>
  <c r="K18" i="3"/>
  <c r="L18" i="3"/>
  <c r="M18" i="3"/>
  <c r="N18" i="3"/>
  <c r="O18" i="3"/>
  <c r="F18" i="3"/>
  <c r="G18" i="3"/>
  <c r="J18" i="3"/>
  <c r="P18" i="3"/>
  <c r="J3" i="3"/>
  <c r="G3" i="3"/>
  <c r="F3" i="3"/>
  <c r="G3" i="2"/>
  <c r="F3" i="2"/>
</calcChain>
</file>

<file path=xl/comments1.xml><?xml version="1.0" encoding="utf-8"?>
<comments xmlns="http://schemas.openxmlformats.org/spreadsheetml/2006/main">
  <authors>
    <author>Stephen Bramwell</author>
  </authors>
  <commentList>
    <comment ref="C3" authorId="0">
      <text>
        <r>
          <rPr>
            <b/>
            <sz val="9"/>
            <color indexed="81"/>
            <rFont val="Calibri"/>
            <family val="2"/>
          </rPr>
          <t>Stephen Bramwell:</t>
        </r>
        <r>
          <rPr>
            <sz val="9"/>
            <color indexed="81"/>
            <rFont val="Calibri"/>
            <family val="2"/>
          </rPr>
          <t xml:space="preserve">
Enter soil test data into "Soil test results tab", not in worksheets: Field A, Field B, Field C.</t>
        </r>
      </text>
    </comment>
  </commentList>
</comments>
</file>

<file path=xl/sharedStrings.xml><?xml version="1.0" encoding="utf-8"?>
<sst xmlns="http://schemas.openxmlformats.org/spreadsheetml/2006/main" count="308" uniqueCount="96">
  <si>
    <t>% organic matter</t>
  </si>
  <si>
    <t>ENR</t>
  </si>
  <si>
    <t>P1</t>
  </si>
  <si>
    <t>Potassium (K)</t>
  </si>
  <si>
    <t>Magnesium (Mg)</t>
  </si>
  <si>
    <t>Calcium (Ca)</t>
  </si>
  <si>
    <t>Sodium (Na)</t>
  </si>
  <si>
    <t>pH</t>
  </si>
  <si>
    <t>Hydrogen</t>
  </si>
  <si>
    <t>CEC</t>
  </si>
  <si>
    <t>meq/100g)</t>
  </si>
  <si>
    <t>%</t>
  </si>
  <si>
    <t>lbs/ac</t>
  </si>
  <si>
    <t>ppm</t>
  </si>
  <si>
    <t>Hydrogen (H)</t>
  </si>
  <si>
    <t>Nitrate (NO3)</t>
  </si>
  <si>
    <t>Sulfate (SO4)</t>
  </si>
  <si>
    <t>Micronutrients</t>
  </si>
  <si>
    <t>Zinc (Zn)</t>
  </si>
  <si>
    <t>Manganese (Mn)</t>
  </si>
  <si>
    <t>Iron (Fe)</t>
  </si>
  <si>
    <t>Copper (Cu)</t>
  </si>
  <si>
    <t>Boron (B)</t>
  </si>
  <si>
    <t>Excess lime rate</t>
  </si>
  <si>
    <t>Soluble salts</t>
  </si>
  <si>
    <t>mmhos/cm</t>
  </si>
  <si>
    <t>Cloride</t>
  </si>
  <si>
    <t>Particle size</t>
  </si>
  <si>
    <t>Percent base saturation</t>
  </si>
  <si>
    <t>Anions</t>
  </si>
  <si>
    <t>C</t>
  </si>
  <si>
    <t>A</t>
  </si>
  <si>
    <t>B</t>
  </si>
  <si>
    <t>ppm tested</t>
  </si>
  <si>
    <t>ppm optimal range</t>
  </si>
  <si>
    <t>Conversion factor</t>
  </si>
  <si>
    <t>lbs/acre optimal</t>
  </si>
  <si>
    <t>lbs/acre tested</t>
  </si>
  <si>
    <t>lbs/acre of nutrient required</t>
  </si>
  <si>
    <t>VL Low Med Hi VH</t>
  </si>
  <si>
    <t>% CSR tested</t>
  </si>
  <si>
    <t>% CSR optimal</t>
  </si>
  <si>
    <t>Soil amendment to be used</t>
  </si>
  <si>
    <t>Nutrient content by %</t>
  </si>
  <si>
    <t>lbs/acre amendment required</t>
  </si>
  <si>
    <t>Total cost/amendment</t>
  </si>
  <si>
    <t>D=BxC</t>
  </si>
  <si>
    <t>E=AxC</t>
  </si>
  <si>
    <t>F=D-E</t>
  </si>
  <si>
    <t>G</t>
  </si>
  <si>
    <t>H</t>
  </si>
  <si>
    <t>I</t>
  </si>
  <si>
    <t>J</t>
  </si>
  <si>
    <t>K</t>
  </si>
  <si>
    <t>L=F/K</t>
  </si>
  <si>
    <t>N</t>
  </si>
  <si>
    <t>O</t>
  </si>
  <si>
    <t>Nutrient Budgeting Worksheet</t>
  </si>
  <si>
    <t>P1 Available</t>
  </si>
  <si>
    <t>Nitrogen (NO3-N)</t>
  </si>
  <si>
    <t>tested</t>
  </si>
  <si>
    <t>buffer index</t>
  </si>
  <si>
    <t>Unit</t>
  </si>
  <si>
    <t>Nutrient</t>
  </si>
  <si>
    <t>Sulfur   (SO4-S)</t>
  </si>
  <si>
    <t>n/a</t>
  </si>
  <si>
    <t>Dolomite</t>
  </si>
  <si>
    <t>Sulfur granules</t>
  </si>
  <si>
    <t>MnSO4</t>
  </si>
  <si>
    <t>Solubor</t>
  </si>
  <si>
    <t>Limestone</t>
  </si>
  <si>
    <t>KSO4</t>
  </si>
  <si>
    <t>Rock phosphate</t>
  </si>
  <si>
    <t>ZnSO4</t>
  </si>
  <si>
    <t>FeSO4</t>
  </si>
  <si>
    <t>CuSO4</t>
  </si>
  <si>
    <t>M=L/44</t>
  </si>
  <si>
    <t>lbs/1000 sq-ft of amendment needed</t>
  </si>
  <si>
    <t>Price per lb</t>
  </si>
  <si>
    <t>Multiples of 1,000 to amend</t>
  </si>
  <si>
    <t>P=MxNxO</t>
  </si>
  <si>
    <t>Check these #s</t>
  </si>
  <si>
    <t>Enter #s</t>
  </si>
  <si>
    <t>Color Key</t>
  </si>
  <si>
    <t>Manually fill in</t>
  </si>
  <si>
    <t>Assumed values by UCSC; interpret</t>
  </si>
  <si>
    <t>M</t>
  </si>
  <si>
    <t>lbs/selected area</t>
  </si>
  <si>
    <t>N=L/43,560 x M</t>
  </si>
  <si>
    <t>Area you are working with (sq-ft)</t>
  </si>
  <si>
    <t>$/lb</t>
  </si>
  <si>
    <t xml:space="preserve"> </t>
  </si>
  <si>
    <t>Field A</t>
  </si>
  <si>
    <t>Field B</t>
  </si>
  <si>
    <t>Field C</t>
  </si>
  <si>
    <t>Soil test interpretation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</si>
</sst>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2" fontId="0" fillId="0" borderId="0" xfId="0" applyNumberFormat="1"/>
    <xf numFmtId="0" fontId="0" fillId="4" borderId="1" xfId="0" applyFill="1" applyBorder="1" applyAlignment="1">
      <alignment wrapText="1"/>
    </xf>
    <xf numFmtId="2" fontId="0" fillId="4" borderId="1" xfId="0" applyNumberForma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2" fontId="0" fillId="5" borderId="1" xfId="0" applyNumberForma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150" zoomScaleNormal="150" zoomScalePageLayoutView="1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2" sqref="H12"/>
    </sheetView>
  </sheetViews>
  <sheetFormatPr baseColWidth="10" defaultColWidth="11.1640625" defaultRowHeight="15" x14ac:dyDescent="0"/>
  <cols>
    <col min="1" max="1" width="15.1640625" bestFit="1" customWidth="1"/>
    <col min="2" max="2" width="11.1640625" style="3"/>
    <col min="3" max="7" width="14.33203125" style="3" customWidth="1"/>
    <col min="8" max="8" width="30.33203125" customWidth="1"/>
  </cols>
  <sheetData>
    <row r="1" spans="1:8" s="10" customFormat="1" ht="18">
      <c r="A1" s="10" t="s">
        <v>95</v>
      </c>
      <c r="B1" s="7"/>
      <c r="C1" s="7"/>
      <c r="D1" s="7"/>
      <c r="E1" s="7"/>
      <c r="F1" s="7"/>
      <c r="G1" s="7"/>
    </row>
    <row r="3" spans="1:8" s="1" customFormat="1">
      <c r="A3" s="1" t="s">
        <v>63</v>
      </c>
      <c r="B3" s="2" t="s">
        <v>62</v>
      </c>
      <c r="C3" s="2" t="s">
        <v>92</v>
      </c>
      <c r="D3" s="2" t="s">
        <v>93</v>
      </c>
      <c r="E3" s="2" t="s">
        <v>94</v>
      </c>
      <c r="F3" s="2"/>
      <c r="G3" s="2"/>
    </row>
    <row r="4" spans="1:8">
      <c r="A4" s="24" t="s">
        <v>0</v>
      </c>
      <c r="B4" s="25" t="s">
        <v>11</v>
      </c>
      <c r="C4" s="31"/>
      <c r="D4" s="31"/>
      <c r="E4" s="31"/>
      <c r="F4" s="31"/>
    </row>
    <row r="5" spans="1:8">
      <c r="A5" s="24" t="s">
        <v>1</v>
      </c>
      <c r="B5" s="25" t="s">
        <v>12</v>
      </c>
      <c r="C5" s="31"/>
      <c r="D5" s="31"/>
      <c r="E5" s="31"/>
      <c r="F5" s="31"/>
      <c r="H5" s="26" t="s">
        <v>83</v>
      </c>
    </row>
    <row r="6" spans="1:8">
      <c r="A6" s="24" t="s">
        <v>2</v>
      </c>
      <c r="B6" s="25" t="s">
        <v>13</v>
      </c>
      <c r="C6" s="31"/>
      <c r="D6" s="31"/>
      <c r="E6" s="31"/>
      <c r="F6" s="31"/>
      <c r="H6" s="32" t="s">
        <v>82</v>
      </c>
    </row>
    <row r="7" spans="1:8">
      <c r="A7" s="24" t="s">
        <v>3</v>
      </c>
      <c r="B7" s="25" t="s">
        <v>13</v>
      </c>
      <c r="C7" s="31"/>
      <c r="D7" s="31"/>
      <c r="E7" s="31"/>
      <c r="F7" s="31"/>
      <c r="H7" s="33" t="s">
        <v>81</v>
      </c>
    </row>
    <row r="8" spans="1:8">
      <c r="A8" s="24" t="s">
        <v>4</v>
      </c>
      <c r="B8" s="25" t="s">
        <v>13</v>
      </c>
      <c r="C8" s="31"/>
      <c r="D8" s="31"/>
      <c r="E8" s="31"/>
      <c r="F8" s="31"/>
      <c r="H8" s="24" t="s">
        <v>84</v>
      </c>
    </row>
    <row r="9" spans="1:8">
      <c r="A9" s="24" t="s">
        <v>5</v>
      </c>
      <c r="B9" s="25" t="s">
        <v>13</v>
      </c>
      <c r="C9" s="31"/>
      <c r="D9" s="31"/>
      <c r="E9" s="31"/>
      <c r="F9" s="31"/>
      <c r="H9" s="34" t="s">
        <v>85</v>
      </c>
    </row>
    <row r="10" spans="1:8">
      <c r="A10" s="24" t="s">
        <v>6</v>
      </c>
      <c r="B10" s="25" t="s">
        <v>13</v>
      </c>
      <c r="C10" s="31"/>
      <c r="D10" s="31"/>
      <c r="E10" s="31"/>
      <c r="F10" s="31"/>
    </row>
    <row r="11" spans="1:8">
      <c r="A11" s="24" t="s">
        <v>7</v>
      </c>
      <c r="B11" s="25" t="s">
        <v>60</v>
      </c>
      <c r="C11" s="31"/>
      <c r="D11" s="31"/>
      <c r="E11" s="31"/>
      <c r="F11" s="31"/>
    </row>
    <row r="12" spans="1:8">
      <c r="A12" s="24" t="s">
        <v>7</v>
      </c>
      <c r="B12" s="25" t="s">
        <v>61</v>
      </c>
      <c r="C12" s="31"/>
      <c r="D12" s="31"/>
      <c r="E12" s="31"/>
      <c r="F12" s="31"/>
    </row>
    <row r="13" spans="1:8">
      <c r="A13" s="24" t="s">
        <v>8</v>
      </c>
      <c r="B13" s="25" t="s">
        <v>10</v>
      </c>
      <c r="C13" s="31"/>
      <c r="D13" s="31"/>
      <c r="E13" s="31"/>
      <c r="F13" s="31"/>
    </row>
    <row r="14" spans="1:8">
      <c r="A14" s="24" t="s">
        <v>9</v>
      </c>
      <c r="B14" s="25" t="s">
        <v>10</v>
      </c>
      <c r="C14" s="31"/>
      <c r="D14" s="31"/>
      <c r="E14" s="31"/>
      <c r="F14" s="31"/>
    </row>
    <row r="15" spans="1:8">
      <c r="A15" s="28"/>
      <c r="B15" s="29"/>
      <c r="C15" s="29"/>
      <c r="D15" s="29"/>
      <c r="E15" s="29"/>
      <c r="F15" s="29"/>
    </row>
    <row r="16" spans="1:8" s="1" customFormat="1">
      <c r="A16" s="26" t="s">
        <v>28</v>
      </c>
      <c r="B16" s="27"/>
      <c r="C16" s="27"/>
      <c r="D16" s="27"/>
      <c r="E16" s="27"/>
      <c r="F16" s="27"/>
      <c r="G16" s="2"/>
    </row>
    <row r="17" spans="1:7">
      <c r="A17" s="24" t="s">
        <v>3</v>
      </c>
      <c r="B17" s="25" t="s">
        <v>11</v>
      </c>
      <c r="C17" s="31"/>
      <c r="D17" s="31"/>
      <c r="E17" s="31"/>
      <c r="F17" s="31"/>
    </row>
    <row r="18" spans="1:7">
      <c r="A18" s="24" t="s">
        <v>4</v>
      </c>
      <c r="B18" s="25" t="s">
        <v>11</v>
      </c>
      <c r="C18" s="31"/>
      <c r="D18" s="31"/>
      <c r="E18" s="31"/>
      <c r="F18" s="31"/>
    </row>
    <row r="19" spans="1:7">
      <c r="A19" s="24" t="s">
        <v>5</v>
      </c>
      <c r="B19" s="25" t="s">
        <v>11</v>
      </c>
      <c r="C19" s="31"/>
      <c r="D19" s="31"/>
      <c r="E19" s="31"/>
      <c r="F19" s="31"/>
    </row>
    <row r="20" spans="1:7">
      <c r="A20" s="24" t="s">
        <v>14</v>
      </c>
      <c r="B20" s="25" t="s">
        <v>11</v>
      </c>
      <c r="C20" s="31"/>
      <c r="D20" s="31"/>
      <c r="E20" s="31"/>
      <c r="F20" s="31"/>
    </row>
    <row r="21" spans="1:7">
      <c r="A21" s="24" t="s">
        <v>6</v>
      </c>
      <c r="B21" s="25" t="s">
        <v>11</v>
      </c>
      <c r="C21" s="31"/>
      <c r="D21" s="31"/>
      <c r="E21" s="31"/>
      <c r="F21" s="31"/>
    </row>
    <row r="22" spans="1:7">
      <c r="A22" s="28"/>
      <c r="B22" s="29"/>
      <c r="C22" s="29"/>
      <c r="D22" s="29"/>
      <c r="E22" s="29"/>
      <c r="F22" s="29"/>
    </row>
    <row r="23" spans="1:7" s="1" customFormat="1">
      <c r="A23" s="26" t="s">
        <v>29</v>
      </c>
      <c r="B23" s="27"/>
      <c r="C23" s="30"/>
      <c r="D23" s="30"/>
      <c r="E23" s="30"/>
      <c r="F23" s="30"/>
      <c r="G23" s="2"/>
    </row>
    <row r="24" spans="1:7">
      <c r="A24" s="24" t="s">
        <v>15</v>
      </c>
      <c r="B24" s="25" t="s">
        <v>13</v>
      </c>
      <c r="C24" s="31"/>
      <c r="D24" s="31"/>
      <c r="E24" s="31"/>
      <c r="F24" s="31"/>
    </row>
    <row r="25" spans="1:7">
      <c r="A25" s="24" t="s">
        <v>16</v>
      </c>
      <c r="B25" s="25" t="s">
        <v>13</v>
      </c>
      <c r="C25" s="31"/>
      <c r="D25" s="31"/>
      <c r="E25" s="31"/>
      <c r="F25" s="31"/>
    </row>
    <row r="26" spans="1:7">
      <c r="A26" s="28"/>
      <c r="B26" s="29"/>
      <c r="C26" s="29"/>
      <c r="D26" s="29"/>
      <c r="E26" s="29"/>
      <c r="F26" s="29"/>
    </row>
    <row r="27" spans="1:7" s="1" customFormat="1">
      <c r="A27" s="26" t="s">
        <v>17</v>
      </c>
      <c r="B27" s="27"/>
      <c r="C27" s="27"/>
      <c r="D27" s="27"/>
      <c r="E27" s="27"/>
      <c r="F27" s="27"/>
      <c r="G27" s="2"/>
    </row>
    <row r="28" spans="1:7">
      <c r="A28" s="24" t="s">
        <v>18</v>
      </c>
      <c r="B28" s="25" t="s">
        <v>13</v>
      </c>
      <c r="C28" s="31"/>
      <c r="D28" s="31"/>
      <c r="E28" s="31"/>
      <c r="F28" s="31"/>
    </row>
    <row r="29" spans="1:7">
      <c r="A29" s="24" t="s">
        <v>19</v>
      </c>
      <c r="B29" s="25" t="s">
        <v>13</v>
      </c>
      <c r="C29" s="31"/>
      <c r="D29" s="31"/>
      <c r="E29" s="31"/>
      <c r="F29" s="31"/>
    </row>
    <row r="30" spans="1:7">
      <c r="A30" s="24" t="s">
        <v>20</v>
      </c>
      <c r="B30" s="25" t="s">
        <v>13</v>
      </c>
      <c r="C30" s="31"/>
      <c r="D30" s="31"/>
      <c r="E30" s="31"/>
      <c r="F30" s="31"/>
    </row>
    <row r="31" spans="1:7">
      <c r="A31" s="24" t="s">
        <v>21</v>
      </c>
      <c r="B31" s="25" t="s">
        <v>13</v>
      </c>
      <c r="C31" s="31"/>
      <c r="D31" s="31"/>
      <c r="E31" s="31"/>
      <c r="F31" s="31"/>
    </row>
    <row r="32" spans="1:7">
      <c r="A32" s="24" t="s">
        <v>22</v>
      </c>
      <c r="B32" s="25" t="s">
        <v>13</v>
      </c>
      <c r="C32" s="31"/>
      <c r="D32" s="31"/>
      <c r="E32" s="31"/>
      <c r="F32" s="31"/>
    </row>
    <row r="33" spans="1:6">
      <c r="A33" s="24" t="s">
        <v>23</v>
      </c>
      <c r="B33" s="25"/>
      <c r="C33" s="31"/>
      <c r="D33" s="31"/>
      <c r="E33" s="31"/>
      <c r="F33" s="31"/>
    </row>
    <row r="34" spans="1:6">
      <c r="A34" s="24" t="s">
        <v>24</v>
      </c>
      <c r="B34" s="25" t="s">
        <v>25</v>
      </c>
      <c r="C34" s="31"/>
      <c r="D34" s="31"/>
      <c r="E34" s="31"/>
      <c r="F34" s="31"/>
    </row>
    <row r="35" spans="1:6">
      <c r="A35" s="24" t="s">
        <v>26</v>
      </c>
      <c r="B35" s="25" t="s">
        <v>13</v>
      </c>
      <c r="C35" s="31"/>
      <c r="D35" s="31"/>
      <c r="E35" s="31"/>
      <c r="F35" s="31"/>
    </row>
    <row r="36" spans="1:6">
      <c r="A36" s="24" t="s">
        <v>27</v>
      </c>
      <c r="B36" s="25" t="s">
        <v>11</v>
      </c>
      <c r="C36" s="31"/>
      <c r="D36" s="31"/>
      <c r="E36" s="31"/>
      <c r="F36" s="3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125" zoomScaleNormal="125" zoomScalePageLayoutView="125" workbookViewId="0">
      <selection activeCell="A9" sqref="A9:XFD9"/>
    </sheetView>
  </sheetViews>
  <sheetFormatPr baseColWidth="10" defaultColWidth="11.1640625" defaultRowHeight="15" x14ac:dyDescent="0"/>
  <sheetData>
    <row r="1" spans="1:16" ht="18">
      <c r="A1" s="11" t="s">
        <v>57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6"/>
    </row>
    <row r="2" spans="1:16" ht="30">
      <c r="A2" s="13"/>
      <c r="B2" s="13"/>
      <c r="C2" s="40" t="s">
        <v>5</v>
      </c>
      <c r="D2" s="40" t="s">
        <v>4</v>
      </c>
      <c r="E2" s="14" t="s">
        <v>3</v>
      </c>
      <c r="F2" s="14" t="s">
        <v>6</v>
      </c>
      <c r="G2" s="14" t="s">
        <v>14</v>
      </c>
      <c r="H2" s="14" t="s">
        <v>58</v>
      </c>
      <c r="I2" s="14" t="s">
        <v>64</v>
      </c>
      <c r="J2" s="14" t="s">
        <v>59</v>
      </c>
      <c r="K2" s="40" t="s">
        <v>18</v>
      </c>
      <c r="L2" s="14" t="s">
        <v>19</v>
      </c>
      <c r="M2" s="14" t="s">
        <v>20</v>
      </c>
      <c r="N2" s="40" t="s">
        <v>21</v>
      </c>
      <c r="O2" s="40" t="s">
        <v>22</v>
      </c>
      <c r="P2" s="8"/>
    </row>
    <row r="3" spans="1:16" ht="29" customHeight="1">
      <c r="A3" s="15" t="s">
        <v>31</v>
      </c>
      <c r="B3" s="15" t="s">
        <v>33</v>
      </c>
      <c r="C3" s="16">
        <v>1860</v>
      </c>
      <c r="D3" s="16">
        <v>300</v>
      </c>
      <c r="E3" s="16">
        <v>236</v>
      </c>
      <c r="F3" s="16">
        <f>'Soil test results'!D10</f>
        <v>0</v>
      </c>
      <c r="G3" s="16">
        <f>'Soil test results'!D13</f>
        <v>0</v>
      </c>
      <c r="H3" s="16">
        <v>60.7</v>
      </c>
      <c r="I3" s="16">
        <v>25.3</v>
      </c>
      <c r="J3" s="16">
        <v>20.7</v>
      </c>
      <c r="K3" s="16">
        <v>3.1</v>
      </c>
      <c r="L3" s="16">
        <v>10.199999999999999</v>
      </c>
      <c r="M3" s="16">
        <v>104</v>
      </c>
      <c r="N3" s="16">
        <v>1.1000000000000001</v>
      </c>
      <c r="O3" s="16">
        <f>'Soil test results'!D32</f>
        <v>0</v>
      </c>
      <c r="P3" s="9"/>
    </row>
    <row r="4" spans="1:16" ht="45">
      <c r="A4" s="15" t="s">
        <v>32</v>
      </c>
      <c r="B4" s="15" t="s">
        <v>34</v>
      </c>
      <c r="C4" s="18">
        <v>1800</v>
      </c>
      <c r="D4" s="18">
        <v>200</v>
      </c>
      <c r="E4" s="18">
        <v>230</v>
      </c>
      <c r="F4" s="18">
        <v>127</v>
      </c>
      <c r="G4" s="18"/>
      <c r="H4" s="18">
        <v>35</v>
      </c>
      <c r="I4" s="18">
        <v>20</v>
      </c>
      <c r="J4" s="18"/>
      <c r="K4" s="18">
        <v>2</v>
      </c>
      <c r="L4" s="18">
        <v>11</v>
      </c>
      <c r="M4" s="18">
        <v>13</v>
      </c>
      <c r="N4" s="18">
        <v>1.1000000000000001</v>
      </c>
      <c r="O4" s="18">
        <v>0.8</v>
      </c>
      <c r="P4" s="9"/>
    </row>
    <row r="5" spans="1:16" ht="30">
      <c r="A5" s="15" t="s">
        <v>30</v>
      </c>
      <c r="B5" s="15" t="s">
        <v>35</v>
      </c>
      <c r="C5" s="16">
        <v>4</v>
      </c>
      <c r="D5" s="16">
        <v>4</v>
      </c>
      <c r="E5" s="16">
        <v>4.8</v>
      </c>
      <c r="F5" s="16" t="s">
        <v>65</v>
      </c>
      <c r="G5" s="16" t="s">
        <v>65</v>
      </c>
      <c r="H5" s="16">
        <v>9.1999999999999993</v>
      </c>
      <c r="I5" s="16">
        <v>12</v>
      </c>
      <c r="J5" s="16"/>
      <c r="K5" s="16">
        <v>4</v>
      </c>
      <c r="L5" s="16">
        <v>4</v>
      </c>
      <c r="M5" s="16">
        <v>4</v>
      </c>
      <c r="N5" s="16">
        <v>4</v>
      </c>
      <c r="O5" s="16">
        <v>4</v>
      </c>
      <c r="P5" s="9"/>
    </row>
    <row r="6" spans="1:16" ht="30">
      <c r="A6" s="15" t="s">
        <v>46</v>
      </c>
      <c r="B6" s="15" t="s">
        <v>36</v>
      </c>
      <c r="C6" s="16">
        <f>C4*C5</f>
        <v>7200</v>
      </c>
      <c r="D6" s="16">
        <f t="shared" ref="D6:E6" si="0">D4*D5</f>
        <v>800</v>
      </c>
      <c r="E6" s="16">
        <f t="shared" si="0"/>
        <v>1104</v>
      </c>
      <c r="F6" s="16" t="s">
        <v>65</v>
      </c>
      <c r="G6" s="16" t="s">
        <v>65</v>
      </c>
      <c r="H6" s="17">
        <v>200</v>
      </c>
      <c r="I6" s="17">
        <v>150</v>
      </c>
      <c r="J6" s="16"/>
      <c r="K6" s="16">
        <v>8</v>
      </c>
      <c r="L6" s="16">
        <v>40</v>
      </c>
      <c r="M6" s="16">
        <v>55</v>
      </c>
      <c r="N6" s="16">
        <v>4</v>
      </c>
      <c r="O6" s="16">
        <v>3</v>
      </c>
      <c r="P6" s="9"/>
    </row>
    <row r="7" spans="1:16" ht="30">
      <c r="A7" s="15" t="s">
        <v>47</v>
      </c>
      <c r="B7" s="15" t="s">
        <v>37</v>
      </c>
      <c r="C7" s="16">
        <f>C3*C5</f>
        <v>7440</v>
      </c>
      <c r="D7" s="16">
        <f t="shared" ref="D7:E7" si="1">D3*D5</f>
        <v>1200</v>
      </c>
      <c r="E7" s="16">
        <f t="shared" si="1"/>
        <v>1132.8</v>
      </c>
      <c r="F7" s="16"/>
      <c r="G7" s="16"/>
      <c r="H7" s="16">
        <f>H3*H5</f>
        <v>558.43999999999994</v>
      </c>
      <c r="I7" s="16">
        <f t="shared" ref="I7:O7" si="2">I3*I5</f>
        <v>303.60000000000002</v>
      </c>
      <c r="J7" s="16"/>
      <c r="K7" s="16">
        <f>K3*K5</f>
        <v>12.4</v>
      </c>
      <c r="L7" s="16">
        <f>L3*L5</f>
        <v>40.799999999999997</v>
      </c>
      <c r="M7" s="16">
        <f t="shared" si="2"/>
        <v>416</v>
      </c>
      <c r="N7" s="16">
        <f t="shared" si="2"/>
        <v>4.4000000000000004</v>
      </c>
      <c r="O7" s="16">
        <f t="shared" si="2"/>
        <v>0</v>
      </c>
      <c r="P7" s="9"/>
    </row>
    <row r="8" spans="1:16" ht="45">
      <c r="A8" s="21" t="s">
        <v>48</v>
      </c>
      <c r="B8" s="21" t="s">
        <v>38</v>
      </c>
      <c r="C8" s="22">
        <f>IF(C6-C7&gt;0, C6-C7, 0)</f>
        <v>0</v>
      </c>
      <c r="D8" s="22">
        <f t="shared" ref="D8:E8" si="3">IF(D6-D7&gt;0, D6-D7, 0)</f>
        <v>0</v>
      </c>
      <c r="E8" s="22">
        <f t="shared" si="3"/>
        <v>0</v>
      </c>
      <c r="F8" s="23"/>
      <c r="G8" s="23"/>
      <c r="H8" s="22">
        <f t="shared" ref="H8:O8" si="4">IF(H6-H7&gt;0, H6-H7, 0)</f>
        <v>0</v>
      </c>
      <c r="I8" s="22">
        <f t="shared" si="4"/>
        <v>0</v>
      </c>
      <c r="J8" s="23"/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3</v>
      </c>
      <c r="P8" s="9"/>
    </row>
    <row r="9" spans="1:16" ht="30">
      <c r="A9" s="15" t="s">
        <v>49</v>
      </c>
      <c r="B9" s="15" t="s">
        <v>39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9"/>
    </row>
    <row r="10" spans="1:16" ht="30">
      <c r="A10" s="15" t="s">
        <v>50</v>
      </c>
      <c r="B10" s="15" t="s">
        <v>40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9"/>
    </row>
    <row r="11" spans="1:16" ht="30">
      <c r="A11" s="15" t="s">
        <v>51</v>
      </c>
      <c r="B11" s="15" t="s">
        <v>41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9"/>
    </row>
    <row r="12" spans="1:16" ht="45">
      <c r="A12" s="15" t="s">
        <v>52</v>
      </c>
      <c r="B12" s="15" t="s">
        <v>42</v>
      </c>
      <c r="C12" s="18" t="s">
        <v>70</v>
      </c>
      <c r="D12" s="18" t="s">
        <v>66</v>
      </c>
      <c r="E12" s="18" t="s">
        <v>71</v>
      </c>
      <c r="F12" s="18"/>
      <c r="G12" s="18"/>
      <c r="H12" s="18" t="s">
        <v>72</v>
      </c>
      <c r="I12" s="18" t="s">
        <v>67</v>
      </c>
      <c r="J12" s="18"/>
      <c r="K12" s="18" t="s">
        <v>73</v>
      </c>
      <c r="L12" s="18" t="s">
        <v>68</v>
      </c>
      <c r="M12" s="18" t="s">
        <v>74</v>
      </c>
      <c r="N12" s="18" t="s">
        <v>75</v>
      </c>
      <c r="O12" s="18" t="s">
        <v>69</v>
      </c>
      <c r="P12" s="9"/>
    </row>
    <row r="13" spans="1:16" ht="45">
      <c r="A13" s="15" t="s">
        <v>53</v>
      </c>
      <c r="B13" s="15" t="s">
        <v>43</v>
      </c>
      <c r="C13" s="18">
        <v>0.38</v>
      </c>
      <c r="D13" s="18">
        <v>0.1</v>
      </c>
      <c r="E13" s="18">
        <v>0.5</v>
      </c>
      <c r="F13" s="18"/>
      <c r="G13" s="18"/>
      <c r="H13" s="18">
        <v>0.03</v>
      </c>
      <c r="I13" s="18">
        <v>0.9</v>
      </c>
      <c r="J13" s="18"/>
      <c r="K13" s="18">
        <v>0.4</v>
      </c>
      <c r="L13" s="18">
        <v>0.31</v>
      </c>
      <c r="M13" s="18">
        <v>0.3</v>
      </c>
      <c r="N13" s="18">
        <v>0.25</v>
      </c>
      <c r="O13" s="18">
        <v>0.20499999999999999</v>
      </c>
      <c r="P13" s="9"/>
    </row>
    <row r="14" spans="1:16" ht="45">
      <c r="A14" s="21" t="s">
        <v>54</v>
      </c>
      <c r="B14" s="21" t="s">
        <v>44</v>
      </c>
      <c r="C14" s="22">
        <f>C8/C13</f>
        <v>0</v>
      </c>
      <c r="D14" s="22">
        <f t="shared" ref="D14:E14" si="5">D8/D13</f>
        <v>0</v>
      </c>
      <c r="E14" s="22">
        <f t="shared" si="5"/>
        <v>0</v>
      </c>
      <c r="F14" s="17"/>
      <c r="G14" s="17"/>
      <c r="H14" s="22">
        <f t="shared" ref="H14:O14" si="6">H8/H13</f>
        <v>0</v>
      </c>
      <c r="I14" s="22">
        <f t="shared" si="6"/>
        <v>0</v>
      </c>
      <c r="J14" s="16"/>
      <c r="K14" s="22">
        <f t="shared" si="6"/>
        <v>0</v>
      </c>
      <c r="L14" s="22">
        <f t="shared" si="6"/>
        <v>0</v>
      </c>
      <c r="M14" s="22">
        <f t="shared" si="6"/>
        <v>0</v>
      </c>
      <c r="N14" s="22">
        <f t="shared" si="6"/>
        <v>0</v>
      </c>
      <c r="O14" s="22">
        <f t="shared" si="6"/>
        <v>14.634146341463415</v>
      </c>
      <c r="P14" s="9"/>
    </row>
    <row r="15" spans="1:16" ht="29" customHeight="1">
      <c r="A15" s="35" t="s">
        <v>86</v>
      </c>
      <c r="B15" s="35" t="s">
        <v>89</v>
      </c>
      <c r="C15" s="16">
        <v>2500</v>
      </c>
      <c r="D15" s="16">
        <v>2500</v>
      </c>
      <c r="E15" s="16">
        <v>2500</v>
      </c>
      <c r="F15" s="16">
        <v>2500</v>
      </c>
      <c r="G15" s="16">
        <v>2500</v>
      </c>
      <c r="H15" s="16">
        <v>2500</v>
      </c>
      <c r="I15" s="16">
        <v>2500</v>
      </c>
      <c r="J15" s="16">
        <v>2500</v>
      </c>
      <c r="K15" s="16">
        <v>2500</v>
      </c>
      <c r="L15" s="16">
        <v>2500</v>
      </c>
      <c r="M15" s="16">
        <v>2500</v>
      </c>
      <c r="N15" s="16">
        <v>2500</v>
      </c>
      <c r="O15" s="16">
        <v>2500</v>
      </c>
      <c r="P15" s="9"/>
    </row>
    <row r="16" spans="1:16" ht="30">
      <c r="A16" s="15" t="s">
        <v>88</v>
      </c>
      <c r="B16" s="15" t="s">
        <v>87</v>
      </c>
      <c r="C16" s="16">
        <f>C14/43560*C15</f>
        <v>0</v>
      </c>
      <c r="D16" s="16">
        <f>D14/43560*D15</f>
        <v>0</v>
      </c>
      <c r="E16" s="16">
        <f>E14/43560*E15</f>
        <v>0</v>
      </c>
      <c r="F16" s="23"/>
      <c r="G16" s="23"/>
      <c r="H16" s="16">
        <f>H14/43560*H15</f>
        <v>0</v>
      </c>
      <c r="I16" s="16">
        <f>I14/43560*I15</f>
        <v>0</v>
      </c>
      <c r="J16" s="23"/>
      <c r="K16" s="16">
        <f>K14/43560*K15</f>
        <v>0</v>
      </c>
      <c r="L16" s="16">
        <f>L14/43560*L15</f>
        <v>0</v>
      </c>
      <c r="M16" s="16">
        <f>M14/43560*M15</f>
        <v>0</v>
      </c>
      <c r="N16" s="16">
        <f>N14/43560*N15</f>
        <v>0</v>
      </c>
      <c r="O16" s="16">
        <f>O14/43560*O15</f>
        <v>0.83988443190217021</v>
      </c>
      <c r="P16" s="9"/>
    </row>
    <row r="17" spans="1:16" ht="45">
      <c r="A17" s="15" t="s">
        <v>56</v>
      </c>
      <c r="B17" s="15" t="s">
        <v>79</v>
      </c>
      <c r="C17" s="19">
        <v>5</v>
      </c>
      <c r="D17" s="19">
        <v>5</v>
      </c>
      <c r="E17" s="19">
        <v>5</v>
      </c>
      <c r="F17" s="19">
        <v>5</v>
      </c>
      <c r="G17" s="19">
        <v>5</v>
      </c>
      <c r="H17" s="19">
        <v>5</v>
      </c>
      <c r="I17" s="19">
        <v>5</v>
      </c>
      <c r="J17" s="19">
        <v>5</v>
      </c>
      <c r="K17" s="19">
        <v>5</v>
      </c>
      <c r="L17" s="19">
        <v>5</v>
      </c>
      <c r="M17" s="19">
        <v>5</v>
      </c>
      <c r="N17" s="19">
        <v>5</v>
      </c>
      <c r="O17" s="19">
        <v>5</v>
      </c>
    </row>
    <row r="18" spans="1:16" ht="45">
      <c r="A18" s="15" t="s">
        <v>80</v>
      </c>
      <c r="B18" s="15" t="s">
        <v>45</v>
      </c>
      <c r="C18" s="16">
        <f>C15*C16*C17</f>
        <v>0</v>
      </c>
      <c r="D18" s="16">
        <f t="shared" ref="D18:O18" si="7">D15*D16*D17</f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 t="shared" si="7"/>
        <v>0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10498.555398777127</v>
      </c>
      <c r="P18" s="20">
        <f>SUM(C18:O18)</f>
        <v>10498.555398777127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"/>
  <sheetViews>
    <sheetView zoomScale="125" zoomScaleNormal="125" zoomScalePageLayoutView="12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XFD3"/>
    </sheetView>
  </sheetViews>
  <sheetFormatPr baseColWidth="10" defaultColWidth="11.1640625" defaultRowHeight="15" x14ac:dyDescent="0"/>
  <cols>
    <col min="1" max="1" width="10.83203125" style="4" customWidth="1"/>
    <col min="2" max="2" width="20" style="4" customWidth="1"/>
    <col min="3" max="16" width="11.1640625" style="9"/>
    <col min="17" max="18" width="11.1640625" style="3"/>
  </cols>
  <sheetData>
    <row r="1" spans="1:18" s="5" customFormat="1" ht="18">
      <c r="A1" s="11" t="s">
        <v>57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6"/>
      <c r="Q1" s="7"/>
      <c r="R1" s="7"/>
    </row>
    <row r="2" spans="1:18" s="1" customFormat="1" ht="30">
      <c r="A2" s="13"/>
      <c r="B2" s="13"/>
      <c r="C2" s="40" t="s">
        <v>5</v>
      </c>
      <c r="D2" s="40" t="s">
        <v>4</v>
      </c>
      <c r="E2" s="40" t="s">
        <v>3</v>
      </c>
      <c r="F2" s="14" t="s">
        <v>6</v>
      </c>
      <c r="G2" s="14" t="s">
        <v>14</v>
      </c>
      <c r="H2" s="14" t="s">
        <v>58</v>
      </c>
      <c r="I2" s="14" t="s">
        <v>64</v>
      </c>
      <c r="J2" s="14" t="s">
        <v>59</v>
      </c>
      <c r="K2" s="40" t="s">
        <v>18</v>
      </c>
      <c r="L2" s="40" t="s">
        <v>19</v>
      </c>
      <c r="M2" s="14" t="s">
        <v>20</v>
      </c>
      <c r="N2" s="40" t="s">
        <v>21</v>
      </c>
      <c r="O2" s="40" t="s">
        <v>22</v>
      </c>
      <c r="P2" s="8"/>
      <c r="Q2" s="2"/>
      <c r="R2" s="2"/>
    </row>
    <row r="3" spans="1:18" ht="29" customHeight="1">
      <c r="A3" s="15" t="s">
        <v>31</v>
      </c>
      <c r="B3" s="15" t="s">
        <v>33</v>
      </c>
      <c r="C3" s="16">
        <f>'Soil test results'!C9</f>
        <v>0</v>
      </c>
      <c r="D3" s="16">
        <f>'Soil test results'!C8</f>
        <v>0</v>
      </c>
      <c r="E3" s="16">
        <f>'Soil test results'!C7</f>
        <v>0</v>
      </c>
      <c r="F3" s="16">
        <f>'Soil test results'!C10</f>
        <v>0</v>
      </c>
      <c r="G3" s="16">
        <f>'Soil test results'!C13</f>
        <v>0</v>
      </c>
      <c r="H3" s="16">
        <f>'Soil test results'!C6</f>
        <v>0</v>
      </c>
      <c r="I3" s="16">
        <f>'Soil test results'!C25</f>
        <v>0</v>
      </c>
      <c r="J3" s="16">
        <f>'Soil test results'!C24</f>
        <v>0</v>
      </c>
      <c r="K3" s="16">
        <f>'Soil test results'!C28</f>
        <v>0</v>
      </c>
      <c r="L3" s="16">
        <f>'Soil test results'!C29</f>
        <v>0</v>
      </c>
      <c r="M3" s="16">
        <f>'Soil test results'!C30</f>
        <v>0</v>
      </c>
      <c r="N3" s="16">
        <f>'Soil test results'!C31</f>
        <v>0</v>
      </c>
      <c r="O3" s="16">
        <f>'Soil test results'!C32</f>
        <v>0</v>
      </c>
    </row>
    <row r="4" spans="1:18" ht="29" customHeight="1">
      <c r="A4" s="15" t="s">
        <v>32</v>
      </c>
      <c r="B4" s="15" t="s">
        <v>34</v>
      </c>
      <c r="C4" s="16">
        <v>910</v>
      </c>
      <c r="D4" s="16">
        <v>128</v>
      </c>
      <c r="E4" s="16">
        <v>137</v>
      </c>
      <c r="F4" s="16">
        <v>81</v>
      </c>
      <c r="G4" s="16"/>
      <c r="H4" s="16">
        <v>35</v>
      </c>
      <c r="I4" s="39">
        <v>20</v>
      </c>
      <c r="J4" s="16">
        <v>30</v>
      </c>
      <c r="K4" s="16">
        <v>2</v>
      </c>
      <c r="L4" s="16">
        <v>11</v>
      </c>
      <c r="M4" s="16">
        <v>13</v>
      </c>
      <c r="N4" s="16">
        <v>1.1000000000000001</v>
      </c>
      <c r="O4" s="16">
        <v>0.8</v>
      </c>
    </row>
    <row r="5" spans="1:18" ht="29" customHeight="1">
      <c r="A5" s="15" t="s">
        <v>30</v>
      </c>
      <c r="B5" s="15" t="s">
        <v>35</v>
      </c>
      <c r="C5" s="16">
        <v>4</v>
      </c>
      <c r="D5" s="16">
        <v>4</v>
      </c>
      <c r="E5" s="16">
        <v>4.8</v>
      </c>
      <c r="F5" s="16" t="s">
        <v>65</v>
      </c>
      <c r="G5" s="16" t="s">
        <v>65</v>
      </c>
      <c r="H5" s="16">
        <v>9.1999999999999993</v>
      </c>
      <c r="I5" s="16">
        <v>12</v>
      </c>
      <c r="J5" s="16">
        <v>4</v>
      </c>
      <c r="K5" s="16">
        <v>4</v>
      </c>
      <c r="L5" s="16">
        <v>4</v>
      </c>
      <c r="M5" s="16">
        <v>4</v>
      </c>
      <c r="N5" s="16">
        <v>4</v>
      </c>
      <c r="O5" s="16">
        <v>4</v>
      </c>
    </row>
    <row r="6" spans="1:18" ht="29" customHeight="1">
      <c r="A6" s="15" t="s">
        <v>46</v>
      </c>
      <c r="B6" s="15" t="s">
        <v>36</v>
      </c>
      <c r="C6" s="18">
        <f>C4*C5</f>
        <v>3640</v>
      </c>
      <c r="D6" s="18">
        <f t="shared" ref="D6:E6" si="0">D4*D5</f>
        <v>512</v>
      </c>
      <c r="E6" s="18">
        <f t="shared" si="0"/>
        <v>657.6</v>
      </c>
      <c r="F6" s="18" t="s">
        <v>65</v>
      </c>
      <c r="G6" s="18" t="s">
        <v>65</v>
      </c>
      <c r="H6" s="18">
        <v>200</v>
      </c>
      <c r="I6" s="18">
        <v>150</v>
      </c>
      <c r="J6" s="18">
        <f t="shared" ref="J6" si="1">J4*J5</f>
        <v>120</v>
      </c>
      <c r="K6" s="18">
        <v>8</v>
      </c>
      <c r="L6" s="18">
        <v>36</v>
      </c>
      <c r="M6" s="18">
        <v>55</v>
      </c>
      <c r="N6" s="18">
        <v>4</v>
      </c>
      <c r="O6" s="18">
        <v>3</v>
      </c>
    </row>
    <row r="7" spans="1:18" ht="29" customHeight="1">
      <c r="A7" s="15" t="s">
        <v>47</v>
      </c>
      <c r="B7" s="15" t="s">
        <v>37</v>
      </c>
      <c r="C7" s="16">
        <f>C3*C5</f>
        <v>0</v>
      </c>
      <c r="D7" s="16">
        <f t="shared" ref="D7:E7" si="2">D3*D5</f>
        <v>0</v>
      </c>
      <c r="E7" s="16">
        <f t="shared" si="2"/>
        <v>0</v>
      </c>
      <c r="F7" s="16"/>
      <c r="G7" s="16"/>
      <c r="H7" s="16">
        <f>H3*H5</f>
        <v>0</v>
      </c>
      <c r="I7" s="16">
        <f>I3*I5</f>
        <v>0</v>
      </c>
      <c r="J7" s="16">
        <f t="shared" ref="J7:O7" si="3">J3*J5</f>
        <v>0</v>
      </c>
      <c r="K7" s="16">
        <f>K3*K5</f>
        <v>0</v>
      </c>
      <c r="L7" s="16">
        <f t="shared" si="3"/>
        <v>0</v>
      </c>
      <c r="M7" s="16">
        <f t="shared" si="3"/>
        <v>0</v>
      </c>
      <c r="N7" s="16">
        <f t="shared" si="3"/>
        <v>0</v>
      </c>
      <c r="O7" s="16">
        <f t="shared" si="3"/>
        <v>0</v>
      </c>
    </row>
    <row r="8" spans="1:18" ht="30">
      <c r="A8" s="21" t="s">
        <v>48</v>
      </c>
      <c r="B8" s="21" t="s">
        <v>38</v>
      </c>
      <c r="C8" s="22">
        <f>IF(C6-C7&gt;0, C6-C7, 0)</f>
        <v>3640</v>
      </c>
      <c r="D8" s="22">
        <f t="shared" ref="D8:E8" si="4">IF(D6-D7&gt;0, D6-D7, 0)</f>
        <v>512</v>
      </c>
      <c r="E8" s="22">
        <f t="shared" si="4"/>
        <v>657.6</v>
      </c>
      <c r="F8" s="23"/>
      <c r="G8" s="23"/>
      <c r="H8" s="22">
        <f t="shared" ref="H8:K8" si="5">IF(H6-H7&gt;0, H6-H7, 0)</f>
        <v>200</v>
      </c>
      <c r="I8" s="22">
        <f t="shared" si="5"/>
        <v>150</v>
      </c>
      <c r="J8" s="22">
        <f t="shared" si="5"/>
        <v>120</v>
      </c>
      <c r="K8" s="22">
        <f t="shared" si="5"/>
        <v>8</v>
      </c>
      <c r="L8" s="22">
        <f t="shared" ref="L8" si="6">IF(L6-L7&gt;0, L6-L7, 0)</f>
        <v>36</v>
      </c>
      <c r="M8" s="22">
        <f t="shared" ref="M8" si="7">IF(M6-M7&gt;0, M6-M7, 0)</f>
        <v>55</v>
      </c>
      <c r="N8" s="22">
        <f t="shared" ref="N8" si="8">IF(N6-N7&gt;0, N6-N7, 0)</f>
        <v>4</v>
      </c>
      <c r="O8" s="22">
        <f t="shared" ref="O8" si="9">IF(O6-O7&gt;0, O6-O7, 0)</f>
        <v>3</v>
      </c>
    </row>
    <row r="9" spans="1:18" ht="29" customHeight="1">
      <c r="A9" s="15" t="s">
        <v>49</v>
      </c>
      <c r="B9" s="15" t="s">
        <v>39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8" ht="29" customHeight="1">
      <c r="A10" s="15" t="s">
        <v>50</v>
      </c>
      <c r="B10" s="15" t="s">
        <v>40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8" ht="29" customHeight="1">
      <c r="A11" s="15" t="s">
        <v>51</v>
      </c>
      <c r="B11" s="15" t="s">
        <v>41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8" ht="29" customHeight="1">
      <c r="A12" s="15" t="s">
        <v>52</v>
      </c>
      <c r="B12" s="15" t="s">
        <v>42</v>
      </c>
      <c r="C12" s="18" t="s">
        <v>70</v>
      </c>
      <c r="D12" s="18" t="s">
        <v>66</v>
      </c>
      <c r="E12" s="18" t="s">
        <v>71</v>
      </c>
      <c r="F12" s="18"/>
      <c r="G12" s="18"/>
      <c r="H12" s="18" t="s">
        <v>72</v>
      </c>
      <c r="I12" s="18" t="s">
        <v>67</v>
      </c>
      <c r="J12" s="18"/>
      <c r="K12" s="18" t="s">
        <v>73</v>
      </c>
      <c r="L12" s="18" t="s">
        <v>68</v>
      </c>
      <c r="M12" s="18" t="s">
        <v>74</v>
      </c>
      <c r="N12" s="18" t="s">
        <v>75</v>
      </c>
      <c r="O12" s="18" t="s">
        <v>69</v>
      </c>
    </row>
    <row r="13" spans="1:18" ht="29" customHeight="1">
      <c r="A13" s="15" t="s">
        <v>53</v>
      </c>
      <c r="B13" s="15" t="s">
        <v>43</v>
      </c>
      <c r="C13" s="18">
        <v>0.38</v>
      </c>
      <c r="D13" s="18">
        <v>0.1</v>
      </c>
      <c r="E13" s="18">
        <v>0.5</v>
      </c>
      <c r="F13" s="18"/>
      <c r="G13" s="18"/>
      <c r="H13" s="18">
        <v>0.03</v>
      </c>
      <c r="I13" s="18">
        <v>0.9</v>
      </c>
      <c r="J13" s="18">
        <v>0.13</v>
      </c>
      <c r="K13" s="18">
        <v>0.4</v>
      </c>
      <c r="L13" s="18">
        <v>0.31</v>
      </c>
      <c r="M13" s="18">
        <v>0.3</v>
      </c>
      <c r="N13" s="18">
        <v>0.25</v>
      </c>
      <c r="O13" s="18">
        <v>0.20499999999999999</v>
      </c>
    </row>
    <row r="14" spans="1:18" ht="30">
      <c r="A14" s="21" t="s">
        <v>54</v>
      </c>
      <c r="B14" s="21" t="s">
        <v>44</v>
      </c>
      <c r="C14" s="22">
        <f>C8/C13</f>
        <v>9578.9473684210534</v>
      </c>
      <c r="D14" s="22">
        <f t="shared" ref="D14:E14" si="10">D8/D13</f>
        <v>5120</v>
      </c>
      <c r="E14" s="22">
        <f t="shared" si="10"/>
        <v>1315.2</v>
      </c>
      <c r="F14" s="17"/>
      <c r="G14" s="17"/>
      <c r="H14" s="22">
        <f t="shared" ref="H14:K14" si="11">H8/H13</f>
        <v>6666.666666666667</v>
      </c>
      <c r="I14" s="22">
        <f t="shared" si="11"/>
        <v>166.66666666666666</v>
      </c>
      <c r="J14" s="22">
        <f t="shared" si="11"/>
        <v>923.07692307692309</v>
      </c>
      <c r="K14" s="22">
        <f t="shared" si="11"/>
        <v>20</v>
      </c>
      <c r="L14" s="22">
        <f t="shared" ref="L14" si="12">L8/L13</f>
        <v>116.12903225806451</v>
      </c>
      <c r="M14" s="22">
        <f t="shared" ref="M14" si="13">M8/M13</f>
        <v>183.33333333333334</v>
      </c>
      <c r="N14" s="22">
        <f t="shared" ref="N14" si="14">N8/N13</f>
        <v>16</v>
      </c>
      <c r="O14" s="22">
        <f t="shared" ref="O14" si="15">O8/O13</f>
        <v>14.634146341463415</v>
      </c>
    </row>
    <row r="15" spans="1:18" s="38" customFormat="1" ht="30">
      <c r="A15" s="35" t="s">
        <v>86</v>
      </c>
      <c r="B15" s="35" t="s">
        <v>89</v>
      </c>
      <c r="C15" s="18">
        <v>10000</v>
      </c>
      <c r="D15" s="18">
        <v>10000</v>
      </c>
      <c r="E15" s="18">
        <v>10000</v>
      </c>
      <c r="F15" s="18">
        <v>10000</v>
      </c>
      <c r="G15" s="18">
        <v>10000</v>
      </c>
      <c r="H15" s="18">
        <v>10000</v>
      </c>
      <c r="I15" s="18">
        <v>10000</v>
      </c>
      <c r="J15" s="18">
        <v>10000</v>
      </c>
      <c r="K15" s="18">
        <v>10000</v>
      </c>
      <c r="L15" s="18">
        <v>10000</v>
      </c>
      <c r="M15" s="18">
        <v>10000</v>
      </c>
      <c r="N15" s="18">
        <v>10000</v>
      </c>
      <c r="O15" s="18">
        <v>10000</v>
      </c>
      <c r="P15" s="36"/>
      <c r="Q15" s="37"/>
      <c r="R15" s="37"/>
    </row>
    <row r="16" spans="1:18" ht="30">
      <c r="A16" s="15" t="s">
        <v>88</v>
      </c>
      <c r="B16" s="15" t="s">
        <v>87</v>
      </c>
      <c r="C16" s="16">
        <f>C14/43560*C15</f>
        <v>2199.0237301242087</v>
      </c>
      <c r="D16" s="16">
        <f t="shared" ref="D16:E16" si="16">D14/43560*D15</f>
        <v>1175.3902662993571</v>
      </c>
      <c r="E16" s="16">
        <f t="shared" si="16"/>
        <v>301.92837465564742</v>
      </c>
      <c r="F16" s="16"/>
      <c r="G16" s="16"/>
      <c r="H16" s="16">
        <f t="shared" ref="H16:K16" si="17">H14/43560*H15</f>
        <v>1530.4560759106214</v>
      </c>
      <c r="I16" s="16">
        <f>I14/43560*I15</f>
        <v>38.261401897765531</v>
      </c>
      <c r="J16" s="16">
        <f t="shared" si="17"/>
        <v>211.90930281839371</v>
      </c>
      <c r="K16" s="16">
        <f t="shared" si="17"/>
        <v>4.5913682277318637</v>
      </c>
      <c r="L16" s="16">
        <f t="shared" ref="L16" si="18">L14/43560*L15</f>
        <v>26.659557451346309</v>
      </c>
      <c r="M16" s="16">
        <f t="shared" ref="M16" si="19">M14/43560*M15</f>
        <v>42.08754208754209</v>
      </c>
      <c r="N16" s="16">
        <f t="shared" ref="N16" si="20">N14/43560*N15</f>
        <v>3.6730945821854912</v>
      </c>
      <c r="O16" s="16">
        <f t="shared" ref="O16" si="21">O14/43560*O15</f>
        <v>3.3595377276086809</v>
      </c>
    </row>
    <row r="17" spans="1:18" ht="29" customHeight="1">
      <c r="A17" s="15" t="s">
        <v>55</v>
      </c>
      <c r="B17" s="15" t="s">
        <v>90</v>
      </c>
      <c r="C17" s="18">
        <v>9.1999999999999998E-2</v>
      </c>
      <c r="D17" s="18">
        <v>0.14000000000000001</v>
      </c>
      <c r="E17" s="18">
        <v>0.72</v>
      </c>
      <c r="F17" s="18"/>
      <c r="G17" s="18"/>
      <c r="H17" s="18">
        <v>0.3</v>
      </c>
      <c r="I17" s="18">
        <v>1.75</v>
      </c>
      <c r="J17" s="18">
        <v>1.1200000000000001</v>
      </c>
      <c r="K17" s="18">
        <v>0.88</v>
      </c>
      <c r="L17" s="18">
        <v>1.1599999999999999</v>
      </c>
      <c r="M17" s="18">
        <v>0.44</v>
      </c>
      <c r="N17" s="18">
        <v>2.06</v>
      </c>
      <c r="O17" s="18">
        <v>1.8</v>
      </c>
    </row>
    <row r="18" spans="1:18" ht="29" customHeight="1">
      <c r="A18" s="15" t="s">
        <v>80</v>
      </c>
      <c r="B18" s="15" t="s">
        <v>45</v>
      </c>
      <c r="C18" s="16">
        <f>C16*C17</f>
        <v>202.31018317142718</v>
      </c>
      <c r="D18" s="16">
        <f t="shared" ref="D18:O18" si="22">D16*D17</f>
        <v>164.55463728191</v>
      </c>
      <c r="E18" s="16">
        <f t="shared" si="22"/>
        <v>217.38842975206614</v>
      </c>
      <c r="F18" s="16">
        <f t="shared" si="22"/>
        <v>0</v>
      </c>
      <c r="G18" s="16">
        <f t="shared" si="22"/>
        <v>0</v>
      </c>
      <c r="H18" s="16">
        <f t="shared" si="22"/>
        <v>459.1368227731864</v>
      </c>
      <c r="I18" s="16">
        <f t="shared" si="22"/>
        <v>66.957453321089673</v>
      </c>
      <c r="J18" s="16">
        <f t="shared" si="22"/>
        <v>237.33841915660099</v>
      </c>
      <c r="K18" s="16">
        <f t="shared" si="22"/>
        <v>4.0404040404040398</v>
      </c>
      <c r="L18" s="16">
        <f t="shared" si="22"/>
        <v>30.925086643561716</v>
      </c>
      <c r="M18" s="16">
        <f t="shared" si="22"/>
        <v>18.518518518518519</v>
      </c>
      <c r="N18" s="16">
        <f t="shared" si="22"/>
        <v>7.5665748393021124</v>
      </c>
      <c r="O18" s="16">
        <f t="shared" si="22"/>
        <v>6.0471679096956255</v>
      </c>
      <c r="P18" s="20">
        <f>SUM(C18:O18)</f>
        <v>1414.7836974077622</v>
      </c>
      <c r="Q18"/>
      <c r="R18"/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125" zoomScaleNormal="125" zoomScalePageLayoutView="12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4" sqref="C14"/>
    </sheetView>
  </sheetViews>
  <sheetFormatPr baseColWidth="10" defaultColWidth="11.1640625" defaultRowHeight="15" x14ac:dyDescent="0"/>
  <cols>
    <col min="1" max="1" width="11.1640625" style="4"/>
    <col min="2" max="2" width="20" style="4" customWidth="1"/>
    <col min="3" max="3" width="12.1640625" style="9" customWidth="1"/>
    <col min="4" max="16" width="11.1640625" style="9"/>
    <col min="17" max="18" width="11.1640625" style="3"/>
  </cols>
  <sheetData>
    <row r="1" spans="1:18" s="5" customFormat="1" ht="18">
      <c r="A1" s="11" t="s">
        <v>57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6"/>
      <c r="Q1" s="7"/>
      <c r="R1" s="7"/>
    </row>
    <row r="2" spans="1:18" s="1" customFormat="1" ht="30">
      <c r="A2" s="13"/>
      <c r="B2" s="13"/>
      <c r="C2" s="40" t="s">
        <v>5</v>
      </c>
      <c r="D2" s="40" t="s">
        <v>4</v>
      </c>
      <c r="E2" s="14" t="s">
        <v>3</v>
      </c>
      <c r="F2" s="14" t="s">
        <v>6</v>
      </c>
      <c r="G2" s="14" t="s">
        <v>14</v>
      </c>
      <c r="H2" s="14" t="s">
        <v>58</v>
      </c>
      <c r="I2" s="14" t="s">
        <v>64</v>
      </c>
      <c r="J2" s="14" t="s">
        <v>59</v>
      </c>
      <c r="K2" s="40" t="s">
        <v>18</v>
      </c>
      <c r="L2" s="14" t="s">
        <v>19</v>
      </c>
      <c r="M2" s="14" t="s">
        <v>20</v>
      </c>
      <c r="N2" s="40" t="s">
        <v>21</v>
      </c>
      <c r="O2" s="40" t="s">
        <v>22</v>
      </c>
      <c r="P2" s="8"/>
      <c r="Q2" s="2"/>
      <c r="R2" s="2"/>
    </row>
    <row r="3" spans="1:18" ht="29" customHeight="1">
      <c r="A3" s="15" t="s">
        <v>31</v>
      </c>
      <c r="B3" s="15" t="s">
        <v>33</v>
      </c>
      <c r="C3" s="16">
        <f>'Soil test results'!D9</f>
        <v>0</v>
      </c>
      <c r="D3" s="16">
        <f>'Soil test results'!D8</f>
        <v>0</v>
      </c>
      <c r="E3" s="16">
        <f>'Soil test results'!D7</f>
        <v>0</v>
      </c>
      <c r="F3" s="16">
        <f>'Soil test results'!D10</f>
        <v>0</v>
      </c>
      <c r="G3" s="16">
        <f>'Soil test results'!D13</f>
        <v>0</v>
      </c>
      <c r="H3" s="16">
        <f>'Soil test results'!D6</f>
        <v>0</v>
      </c>
      <c r="I3" s="16">
        <f>'Soil test results'!D25</f>
        <v>0</v>
      </c>
      <c r="J3" s="16">
        <f>'Soil test results'!D24</f>
        <v>0</v>
      </c>
      <c r="K3" s="16">
        <f>'Soil test results'!D28</f>
        <v>0</v>
      </c>
      <c r="L3" s="16">
        <f>'Soil test results'!D29</f>
        <v>0</v>
      </c>
      <c r="M3" s="16">
        <f>'Soil test results'!D30</f>
        <v>0</v>
      </c>
      <c r="N3" s="16">
        <f>'Soil test results'!D31</f>
        <v>0</v>
      </c>
      <c r="O3" s="16">
        <f>'Soil test results'!D32</f>
        <v>0</v>
      </c>
    </row>
    <row r="4" spans="1:18" ht="29" customHeight="1">
      <c r="A4" s="15" t="s">
        <v>32</v>
      </c>
      <c r="B4" s="15" t="s">
        <v>34</v>
      </c>
      <c r="C4" s="18">
        <v>1430</v>
      </c>
      <c r="D4" s="18">
        <v>201</v>
      </c>
      <c r="E4" s="18">
        <v>216</v>
      </c>
      <c r="F4" s="18">
        <v>127</v>
      </c>
      <c r="G4" s="18"/>
      <c r="H4" s="18">
        <v>35</v>
      </c>
      <c r="I4" s="18">
        <v>20</v>
      </c>
      <c r="J4" s="18"/>
      <c r="K4" s="18">
        <v>2</v>
      </c>
      <c r="L4" s="18">
        <v>11</v>
      </c>
      <c r="M4" s="18">
        <v>13</v>
      </c>
      <c r="N4" s="18">
        <v>1.1000000000000001</v>
      </c>
      <c r="O4" s="18">
        <v>0.8</v>
      </c>
    </row>
    <row r="5" spans="1:18" ht="29" customHeight="1">
      <c r="A5" s="15" t="s">
        <v>30</v>
      </c>
      <c r="B5" s="15" t="s">
        <v>35</v>
      </c>
      <c r="C5" s="16">
        <v>4</v>
      </c>
      <c r="D5" s="16">
        <v>4</v>
      </c>
      <c r="E5" s="16">
        <v>4.8</v>
      </c>
      <c r="F5" s="16" t="s">
        <v>65</v>
      </c>
      <c r="G5" s="16" t="s">
        <v>65</v>
      </c>
      <c r="H5" s="16">
        <v>9.1999999999999993</v>
      </c>
      <c r="I5" s="16">
        <v>12</v>
      </c>
      <c r="J5" s="16"/>
      <c r="K5" s="16">
        <v>4</v>
      </c>
      <c r="L5" s="16">
        <v>4</v>
      </c>
      <c r="M5" s="16">
        <v>4</v>
      </c>
      <c r="N5" s="16">
        <v>4</v>
      </c>
      <c r="O5" s="16">
        <v>4</v>
      </c>
    </row>
    <row r="6" spans="1:18" ht="29" customHeight="1">
      <c r="A6" s="15" t="s">
        <v>46</v>
      </c>
      <c r="B6" s="15" t="s">
        <v>36</v>
      </c>
      <c r="C6" s="16">
        <f>C4*C5</f>
        <v>5720</v>
      </c>
      <c r="D6" s="16">
        <f t="shared" ref="D6:E6" si="0">D4*D5</f>
        <v>804</v>
      </c>
      <c r="E6" s="16">
        <f t="shared" si="0"/>
        <v>1036.8</v>
      </c>
      <c r="F6" s="16" t="s">
        <v>65</v>
      </c>
      <c r="G6" s="16" t="s">
        <v>65</v>
      </c>
      <c r="H6" s="17">
        <v>200</v>
      </c>
      <c r="I6" s="17">
        <v>150</v>
      </c>
      <c r="J6" s="16"/>
      <c r="K6" s="16">
        <v>8</v>
      </c>
      <c r="L6" s="16">
        <v>40</v>
      </c>
      <c r="M6" s="16">
        <v>55</v>
      </c>
      <c r="N6" s="16">
        <v>4</v>
      </c>
      <c r="O6" s="16">
        <v>3</v>
      </c>
    </row>
    <row r="7" spans="1:18" ht="29" customHeight="1">
      <c r="A7" s="15" t="s">
        <v>47</v>
      </c>
      <c r="B7" s="15" t="s">
        <v>37</v>
      </c>
      <c r="C7" s="16">
        <f>C3*C5</f>
        <v>0</v>
      </c>
      <c r="D7" s="16">
        <f t="shared" ref="D7:E7" si="1">D3*D5</f>
        <v>0</v>
      </c>
      <c r="E7" s="16">
        <f t="shared" si="1"/>
        <v>0</v>
      </c>
      <c r="F7" s="16"/>
      <c r="G7" s="16"/>
      <c r="H7" s="16">
        <f>H3*H5</f>
        <v>0</v>
      </c>
      <c r="I7" s="16">
        <f t="shared" ref="I7:O7" si="2">I3*I5</f>
        <v>0</v>
      </c>
      <c r="J7" s="16"/>
      <c r="K7" s="16">
        <f>K3*K5</f>
        <v>0</v>
      </c>
      <c r="L7" s="16">
        <f t="shared" si="2"/>
        <v>0</v>
      </c>
      <c r="M7" s="16">
        <f t="shared" si="2"/>
        <v>0</v>
      </c>
      <c r="N7" s="16">
        <f t="shared" si="2"/>
        <v>0</v>
      </c>
      <c r="O7" s="16">
        <f t="shared" si="2"/>
        <v>0</v>
      </c>
    </row>
    <row r="8" spans="1:18" ht="30">
      <c r="A8" s="21" t="s">
        <v>48</v>
      </c>
      <c r="B8" s="21" t="s">
        <v>38</v>
      </c>
      <c r="C8" s="22">
        <f>IF(C6-C7&gt;0, C6-C7, 0)</f>
        <v>5720</v>
      </c>
      <c r="D8" s="22">
        <f t="shared" ref="D8:E8" si="3">IF(D6-D7&gt;0, D6-D7, 0)</f>
        <v>804</v>
      </c>
      <c r="E8" s="22">
        <f t="shared" si="3"/>
        <v>1036.8</v>
      </c>
      <c r="F8" s="23"/>
      <c r="G8" s="23"/>
      <c r="H8" s="22">
        <f t="shared" ref="H8:O8" si="4">IF(H6-H7&gt;0, H6-H7, 0)</f>
        <v>200</v>
      </c>
      <c r="I8" s="22">
        <f t="shared" si="4"/>
        <v>150</v>
      </c>
      <c r="J8" s="23"/>
      <c r="K8" s="22">
        <f t="shared" si="4"/>
        <v>8</v>
      </c>
      <c r="L8" s="22">
        <f t="shared" si="4"/>
        <v>40</v>
      </c>
      <c r="M8" s="22">
        <f t="shared" si="4"/>
        <v>55</v>
      </c>
      <c r="N8" s="22">
        <f t="shared" si="4"/>
        <v>4</v>
      </c>
      <c r="O8" s="22">
        <f t="shared" si="4"/>
        <v>3</v>
      </c>
    </row>
    <row r="9" spans="1:18" ht="29" customHeight="1">
      <c r="A9" s="15" t="s">
        <v>49</v>
      </c>
      <c r="B9" s="15" t="s">
        <v>39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8" ht="29" customHeight="1">
      <c r="A10" s="15" t="s">
        <v>50</v>
      </c>
      <c r="B10" s="15" t="s">
        <v>40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8" ht="29" customHeight="1">
      <c r="A11" s="15" t="s">
        <v>51</v>
      </c>
      <c r="B11" s="15" t="s">
        <v>41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8" ht="29" customHeight="1">
      <c r="A12" s="15" t="s">
        <v>52</v>
      </c>
      <c r="B12" s="15" t="s">
        <v>42</v>
      </c>
      <c r="C12" s="18" t="s">
        <v>70</v>
      </c>
      <c r="D12" s="18" t="s">
        <v>66</v>
      </c>
      <c r="E12" s="18" t="s">
        <v>71</v>
      </c>
      <c r="F12" s="18"/>
      <c r="G12" s="18"/>
      <c r="H12" s="18" t="s">
        <v>72</v>
      </c>
      <c r="I12" s="18" t="s">
        <v>67</v>
      </c>
      <c r="J12" s="18"/>
      <c r="K12" s="18" t="s">
        <v>73</v>
      </c>
      <c r="L12" s="18" t="s">
        <v>68</v>
      </c>
      <c r="M12" s="18" t="s">
        <v>74</v>
      </c>
      <c r="N12" s="18" t="s">
        <v>75</v>
      </c>
      <c r="O12" s="18" t="s">
        <v>69</v>
      </c>
    </row>
    <row r="13" spans="1:18" ht="29" customHeight="1">
      <c r="A13" s="15" t="s">
        <v>53</v>
      </c>
      <c r="B13" s="15" t="s">
        <v>43</v>
      </c>
      <c r="C13" s="18">
        <v>0.38</v>
      </c>
      <c r="D13" s="18">
        <v>0.1</v>
      </c>
      <c r="E13" s="18">
        <v>0.5</v>
      </c>
      <c r="F13" s="18"/>
      <c r="G13" s="18"/>
      <c r="H13" s="18">
        <v>0.03</v>
      </c>
      <c r="I13" s="18">
        <v>0.9</v>
      </c>
      <c r="J13" s="18"/>
      <c r="K13" s="18">
        <v>0.4</v>
      </c>
      <c r="L13" s="18">
        <v>0.31</v>
      </c>
      <c r="M13" s="18">
        <v>0.3</v>
      </c>
      <c r="N13" s="18">
        <v>0.25</v>
      </c>
      <c r="O13" s="18">
        <v>0.20499999999999999</v>
      </c>
    </row>
    <row r="14" spans="1:18" ht="30">
      <c r="A14" s="21" t="s">
        <v>54</v>
      </c>
      <c r="B14" s="21" t="s">
        <v>44</v>
      </c>
      <c r="C14" s="22">
        <f>C8/C13</f>
        <v>15052.631578947368</v>
      </c>
      <c r="D14" s="22">
        <f t="shared" ref="D14:E14" si="5">D8/D13</f>
        <v>8040</v>
      </c>
      <c r="E14" s="22">
        <f t="shared" si="5"/>
        <v>2073.6</v>
      </c>
      <c r="F14" s="17"/>
      <c r="G14" s="17"/>
      <c r="H14" s="22">
        <f t="shared" ref="H14:O14" si="6">H8/H13</f>
        <v>6666.666666666667</v>
      </c>
      <c r="I14" s="22">
        <f t="shared" si="6"/>
        <v>166.66666666666666</v>
      </c>
      <c r="J14" s="16"/>
      <c r="K14" s="22">
        <f t="shared" si="6"/>
        <v>20</v>
      </c>
      <c r="L14" s="22">
        <f t="shared" si="6"/>
        <v>129.03225806451613</v>
      </c>
      <c r="M14" s="22">
        <f t="shared" si="6"/>
        <v>183.33333333333334</v>
      </c>
      <c r="N14" s="22">
        <f t="shared" si="6"/>
        <v>16</v>
      </c>
      <c r="O14" s="22">
        <f t="shared" si="6"/>
        <v>14.634146341463415</v>
      </c>
    </row>
    <row r="15" spans="1:18" ht="30">
      <c r="A15" s="35" t="s">
        <v>86</v>
      </c>
      <c r="B15" s="35" t="s">
        <v>89</v>
      </c>
      <c r="C15" s="16">
        <v>2500</v>
      </c>
      <c r="D15" s="16">
        <v>2500</v>
      </c>
      <c r="E15" s="16">
        <v>2500</v>
      </c>
      <c r="F15" s="16">
        <v>2500</v>
      </c>
      <c r="G15" s="16">
        <v>2500</v>
      </c>
      <c r="H15" s="16">
        <v>2500</v>
      </c>
      <c r="I15" s="16">
        <v>2500</v>
      </c>
      <c r="J15" s="16">
        <v>2500</v>
      </c>
      <c r="K15" s="16">
        <v>2500</v>
      </c>
      <c r="L15" s="16">
        <v>2500</v>
      </c>
      <c r="M15" s="16">
        <v>2500</v>
      </c>
      <c r="N15" s="16">
        <v>2500</v>
      </c>
      <c r="O15" s="16">
        <v>2500</v>
      </c>
    </row>
    <row r="16" spans="1:18" ht="29" customHeight="1">
      <c r="A16" s="15" t="s">
        <v>88</v>
      </c>
      <c r="B16" s="15" t="s">
        <v>87</v>
      </c>
      <c r="C16" s="16">
        <f>C14/43560*C15</f>
        <v>863.90217969165337</v>
      </c>
      <c r="D16" s="16">
        <f>D14/43560*D15</f>
        <v>461.43250688705234</v>
      </c>
      <c r="E16" s="16">
        <f>E14/43560*E15</f>
        <v>119.0082644628099</v>
      </c>
      <c r="F16" s="23"/>
      <c r="G16" s="23"/>
      <c r="H16" s="16">
        <f>H14/43560*H15</f>
        <v>382.61401897765535</v>
      </c>
      <c r="I16" s="16">
        <f>I14/43560*I15</f>
        <v>9.5653504744413826</v>
      </c>
      <c r="J16" s="23"/>
      <c r="K16" s="16">
        <f>K14/43560*K15</f>
        <v>1.1478420569329659</v>
      </c>
      <c r="L16" s="16">
        <f>L14/43560*L15</f>
        <v>7.4054326253739742</v>
      </c>
      <c r="M16" s="16">
        <f>M14/43560*M15</f>
        <v>10.521885521885523</v>
      </c>
      <c r="N16" s="16">
        <f>N14/43560*N15</f>
        <v>0.91827364554637281</v>
      </c>
      <c r="O16" s="16">
        <f>O14/43560*O15</f>
        <v>0.83988443190217021</v>
      </c>
    </row>
    <row r="17" spans="1:16" customFormat="1" ht="29" customHeight="1">
      <c r="A17" s="15" t="s">
        <v>56</v>
      </c>
      <c r="B17" s="15" t="s">
        <v>79</v>
      </c>
      <c r="C17" s="19">
        <v>5</v>
      </c>
      <c r="D17" s="19">
        <v>5</v>
      </c>
      <c r="E17" s="19">
        <v>5</v>
      </c>
      <c r="F17" s="19">
        <v>5</v>
      </c>
      <c r="G17" s="19">
        <v>5</v>
      </c>
      <c r="H17" s="19">
        <v>5</v>
      </c>
      <c r="I17" s="19">
        <v>5</v>
      </c>
      <c r="J17" s="19">
        <v>5</v>
      </c>
      <c r="K17" s="19">
        <v>5</v>
      </c>
      <c r="L17" s="19">
        <v>5</v>
      </c>
      <c r="M17" s="19">
        <v>5</v>
      </c>
      <c r="N17" s="19">
        <v>5</v>
      </c>
      <c r="O17" s="19">
        <v>5</v>
      </c>
    </row>
    <row r="18" spans="1:16" customFormat="1" ht="29" customHeight="1">
      <c r="A18" s="15" t="s">
        <v>80</v>
      </c>
      <c r="B18" s="15" t="s">
        <v>45</v>
      </c>
      <c r="C18" s="16">
        <f>C15*C16*C17</f>
        <v>10798777.246145666</v>
      </c>
      <c r="D18" s="16">
        <f t="shared" ref="D18:O18" si="7">D15*D16*D17</f>
        <v>5767906.3360881535</v>
      </c>
      <c r="E18" s="16">
        <f t="shared" si="7"/>
        <v>1487603.3057851237</v>
      </c>
      <c r="F18" s="16">
        <f t="shared" si="7"/>
        <v>0</v>
      </c>
      <c r="G18" s="16">
        <f t="shared" si="7"/>
        <v>0</v>
      </c>
      <c r="H18" s="16">
        <f t="shared" si="7"/>
        <v>4782675.2372206915</v>
      </c>
      <c r="I18" s="16">
        <f t="shared" si="7"/>
        <v>119566.88093051729</v>
      </c>
      <c r="J18" s="16">
        <f t="shared" si="7"/>
        <v>0</v>
      </c>
      <c r="K18" s="16">
        <f t="shared" si="7"/>
        <v>14348.025711662074</v>
      </c>
      <c r="L18" s="16">
        <f t="shared" si="7"/>
        <v>92567.907817174681</v>
      </c>
      <c r="M18" s="16">
        <f t="shared" si="7"/>
        <v>131523.56902356903</v>
      </c>
      <c r="N18" s="16">
        <f t="shared" si="7"/>
        <v>11478.420569329661</v>
      </c>
      <c r="O18" s="16">
        <f t="shared" si="7"/>
        <v>10498.555398777127</v>
      </c>
      <c r="P18" s="20">
        <f>SUM(C18:O18)</f>
        <v>23216945.484690662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125" zoomScaleNormal="125" zoomScalePageLayoutView="125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F13" sqref="F13"/>
    </sheetView>
  </sheetViews>
  <sheetFormatPr baseColWidth="10" defaultColWidth="11.1640625" defaultRowHeight="15" x14ac:dyDescent="0"/>
  <cols>
    <col min="1" max="1" width="11.1640625" style="4"/>
    <col min="2" max="2" width="20" style="4" customWidth="1"/>
    <col min="3" max="16" width="11.1640625" style="9"/>
    <col min="17" max="18" width="11.1640625" style="3"/>
  </cols>
  <sheetData>
    <row r="1" spans="1:18" s="5" customFormat="1" ht="18">
      <c r="A1" s="11" t="s">
        <v>57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6"/>
      <c r="Q1" s="7"/>
      <c r="R1" s="7"/>
    </row>
    <row r="2" spans="1:18" s="1" customFormat="1" ht="30">
      <c r="A2" s="13"/>
      <c r="B2" s="13"/>
      <c r="C2" s="40" t="s">
        <v>5</v>
      </c>
      <c r="D2" s="40" t="s">
        <v>4</v>
      </c>
      <c r="E2" s="14" t="s">
        <v>3</v>
      </c>
      <c r="F2" s="14" t="s">
        <v>6</v>
      </c>
      <c r="G2" s="14" t="s">
        <v>14</v>
      </c>
      <c r="H2" s="14" t="s">
        <v>58</v>
      </c>
      <c r="I2" s="14" t="s">
        <v>64</v>
      </c>
      <c r="J2" s="14" t="s">
        <v>59</v>
      </c>
      <c r="K2" s="40" t="s">
        <v>18</v>
      </c>
      <c r="L2" s="14" t="s">
        <v>19</v>
      </c>
      <c r="M2" s="14" t="s">
        <v>20</v>
      </c>
      <c r="N2" s="40" t="s">
        <v>21</v>
      </c>
      <c r="O2" s="40" t="s">
        <v>22</v>
      </c>
      <c r="P2" s="8"/>
      <c r="Q2" s="2"/>
      <c r="R2" s="2"/>
    </row>
    <row r="3" spans="1:18" ht="29" customHeight="1">
      <c r="A3" s="15" t="s">
        <v>31</v>
      </c>
      <c r="B3" s="15" t="s">
        <v>33</v>
      </c>
      <c r="C3" s="16">
        <f>'Soil test results'!E9</f>
        <v>0</v>
      </c>
      <c r="D3" s="16">
        <f>'Soil test results'!E8</f>
        <v>0</v>
      </c>
      <c r="E3" s="16">
        <f>'Soil test results'!E7</f>
        <v>0</v>
      </c>
      <c r="F3" s="16">
        <f>'Soil test results'!E10</f>
        <v>0</v>
      </c>
      <c r="G3" s="16">
        <f>'Soil test results'!E13</f>
        <v>0</v>
      </c>
      <c r="H3" s="16">
        <f>'Soil test results'!E6</f>
        <v>0</v>
      </c>
      <c r="I3" s="16">
        <f>'Soil test results'!E25</f>
        <v>0</v>
      </c>
      <c r="J3" s="16">
        <f>'Soil test results'!E24</f>
        <v>0</v>
      </c>
      <c r="K3" s="16">
        <f>'Soil test results'!E28</f>
        <v>0</v>
      </c>
      <c r="L3" s="16">
        <f>'Soil test results'!E29</f>
        <v>0</v>
      </c>
      <c r="M3" s="16">
        <f>'Soil test results'!E30</f>
        <v>0</v>
      </c>
      <c r="N3" s="16">
        <f>'Soil test results'!E31</f>
        <v>0</v>
      </c>
      <c r="O3" s="16">
        <f>'Soil test results'!E32</f>
        <v>0</v>
      </c>
    </row>
    <row r="4" spans="1:18" ht="29" customHeight="1">
      <c r="A4" s="15" t="s">
        <v>32</v>
      </c>
      <c r="B4" s="15" t="s">
        <v>34</v>
      </c>
      <c r="C4" s="18">
        <v>910</v>
      </c>
      <c r="D4" s="18">
        <v>128</v>
      </c>
      <c r="E4" s="18">
        <v>137</v>
      </c>
      <c r="F4" s="18">
        <v>81</v>
      </c>
      <c r="G4" s="18"/>
      <c r="H4" s="17">
        <v>35</v>
      </c>
      <c r="I4" s="17">
        <v>20</v>
      </c>
      <c r="J4" s="18"/>
      <c r="K4" s="18">
        <v>2</v>
      </c>
      <c r="L4" s="18">
        <v>11</v>
      </c>
      <c r="M4" s="18">
        <v>13</v>
      </c>
      <c r="N4" s="18">
        <v>1.1000000000000001</v>
      </c>
      <c r="O4" s="18">
        <v>0.8</v>
      </c>
    </row>
    <row r="5" spans="1:18" ht="29" customHeight="1">
      <c r="A5" s="15" t="s">
        <v>30</v>
      </c>
      <c r="B5" s="15" t="s">
        <v>35</v>
      </c>
      <c r="C5" s="16">
        <v>4</v>
      </c>
      <c r="D5" s="16">
        <v>4</v>
      </c>
      <c r="E5" s="16">
        <v>4.8</v>
      </c>
      <c r="F5" s="16" t="s">
        <v>65</v>
      </c>
      <c r="G5" s="16" t="s">
        <v>65</v>
      </c>
      <c r="H5" s="16">
        <v>9.1999999999999993</v>
      </c>
      <c r="I5" s="16">
        <v>12</v>
      </c>
      <c r="J5" s="16"/>
      <c r="K5" s="16">
        <v>4</v>
      </c>
      <c r="L5" s="16">
        <v>4</v>
      </c>
      <c r="M5" s="16">
        <v>4</v>
      </c>
      <c r="N5" s="16">
        <v>4</v>
      </c>
      <c r="O5" s="16">
        <v>4</v>
      </c>
    </row>
    <row r="6" spans="1:18" ht="29" customHeight="1">
      <c r="A6" s="15" t="s">
        <v>46</v>
      </c>
      <c r="B6" s="15" t="s">
        <v>36</v>
      </c>
      <c r="C6" s="16">
        <f>C4*C5</f>
        <v>3640</v>
      </c>
      <c r="D6" s="16">
        <f t="shared" ref="D6:E6" si="0">D4*D5</f>
        <v>512</v>
      </c>
      <c r="E6" s="16">
        <f t="shared" si="0"/>
        <v>657.6</v>
      </c>
      <c r="F6" s="16" t="s">
        <v>65</v>
      </c>
      <c r="G6" s="16" t="s">
        <v>65</v>
      </c>
      <c r="H6" s="17">
        <v>200</v>
      </c>
      <c r="I6" s="17">
        <v>150</v>
      </c>
      <c r="J6" s="16"/>
      <c r="K6" s="16">
        <v>8</v>
      </c>
      <c r="L6" s="16">
        <v>40</v>
      </c>
      <c r="M6" s="16">
        <v>55</v>
      </c>
      <c r="N6" s="16">
        <v>4</v>
      </c>
      <c r="O6" s="16">
        <v>3</v>
      </c>
    </row>
    <row r="7" spans="1:18" ht="29" customHeight="1">
      <c r="A7" s="15" t="s">
        <v>47</v>
      </c>
      <c r="B7" s="15" t="s">
        <v>37</v>
      </c>
      <c r="C7" s="16">
        <f>C3*C5</f>
        <v>0</v>
      </c>
      <c r="D7" s="16">
        <f t="shared" ref="D7:E7" si="1">D3*D5</f>
        <v>0</v>
      </c>
      <c r="E7" s="16">
        <f t="shared" si="1"/>
        <v>0</v>
      </c>
      <c r="F7" s="16"/>
      <c r="G7" s="16"/>
      <c r="H7" s="16">
        <f>H3*H5</f>
        <v>0</v>
      </c>
      <c r="I7" s="16">
        <f t="shared" ref="I7:O7" si="2">I3*I5</f>
        <v>0</v>
      </c>
      <c r="J7" s="16"/>
      <c r="K7" s="16">
        <f>K3*K5</f>
        <v>0</v>
      </c>
      <c r="L7" s="16">
        <f t="shared" si="2"/>
        <v>0</v>
      </c>
      <c r="M7" s="16">
        <f t="shared" si="2"/>
        <v>0</v>
      </c>
      <c r="N7" s="16">
        <f t="shared" si="2"/>
        <v>0</v>
      </c>
      <c r="O7" s="16">
        <f t="shared" si="2"/>
        <v>0</v>
      </c>
    </row>
    <row r="8" spans="1:18" ht="30">
      <c r="A8" s="21" t="s">
        <v>48</v>
      </c>
      <c r="B8" s="21" t="s">
        <v>38</v>
      </c>
      <c r="C8" s="22">
        <f>IF(C6-C7&gt;0, C6-C7, 0)</f>
        <v>3640</v>
      </c>
      <c r="D8" s="22">
        <f t="shared" ref="D8:E8" si="3">IF(D6-D7&gt;0, D6-D7, 0)</f>
        <v>512</v>
      </c>
      <c r="E8" s="22">
        <f t="shared" si="3"/>
        <v>657.6</v>
      </c>
      <c r="F8" s="23"/>
      <c r="G8" s="23"/>
      <c r="H8" s="22">
        <f t="shared" ref="H8:O8" si="4">IF(H6-H7&gt;0, H6-H7, 0)</f>
        <v>200</v>
      </c>
      <c r="I8" s="22">
        <f t="shared" si="4"/>
        <v>150</v>
      </c>
      <c r="J8" s="23"/>
      <c r="K8" s="22">
        <f t="shared" si="4"/>
        <v>8</v>
      </c>
      <c r="L8" s="22">
        <f t="shared" si="4"/>
        <v>40</v>
      </c>
      <c r="M8" s="22">
        <f t="shared" si="4"/>
        <v>55</v>
      </c>
      <c r="N8" s="22">
        <f t="shared" si="4"/>
        <v>4</v>
      </c>
      <c r="O8" s="22">
        <f t="shared" si="4"/>
        <v>3</v>
      </c>
    </row>
    <row r="9" spans="1:18" ht="29" customHeight="1">
      <c r="A9" s="15" t="s">
        <v>49</v>
      </c>
      <c r="B9" s="15" t="s">
        <v>39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8" ht="29" customHeight="1">
      <c r="A10" s="15" t="s">
        <v>50</v>
      </c>
      <c r="B10" s="15" t="s">
        <v>40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8" ht="29" customHeight="1">
      <c r="A11" s="15" t="s">
        <v>51</v>
      </c>
      <c r="B11" s="15" t="s">
        <v>41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8" ht="30">
      <c r="A12" s="15" t="s">
        <v>52</v>
      </c>
      <c r="B12" s="15" t="s">
        <v>42</v>
      </c>
      <c r="C12" s="18" t="s">
        <v>70</v>
      </c>
      <c r="D12" s="18" t="s">
        <v>66</v>
      </c>
      <c r="E12" s="18" t="s">
        <v>71</v>
      </c>
      <c r="F12" s="18"/>
      <c r="G12" s="18"/>
      <c r="H12" s="18" t="s">
        <v>72</v>
      </c>
      <c r="I12" s="18" t="s">
        <v>67</v>
      </c>
      <c r="J12" s="18"/>
      <c r="K12" s="18" t="s">
        <v>73</v>
      </c>
      <c r="L12" s="18" t="s">
        <v>68</v>
      </c>
      <c r="M12" s="18" t="s">
        <v>74</v>
      </c>
      <c r="N12" s="18" t="s">
        <v>75</v>
      </c>
      <c r="O12" s="18" t="s">
        <v>69</v>
      </c>
    </row>
    <row r="13" spans="1:18" ht="29" customHeight="1">
      <c r="A13" s="15" t="s">
        <v>53</v>
      </c>
      <c r="B13" s="15" t="s">
        <v>43</v>
      </c>
      <c r="C13" s="18">
        <v>0.39</v>
      </c>
      <c r="D13" s="18">
        <v>0.1</v>
      </c>
      <c r="E13" s="18">
        <v>0.5</v>
      </c>
      <c r="F13" s="18"/>
      <c r="G13" s="18"/>
      <c r="H13" s="18">
        <v>0.03</v>
      </c>
      <c r="I13" s="18">
        <v>0.9</v>
      </c>
      <c r="J13" s="18"/>
      <c r="K13" s="18">
        <v>0.4</v>
      </c>
      <c r="L13" s="18">
        <v>0.31</v>
      </c>
      <c r="M13" s="18">
        <v>0.3</v>
      </c>
      <c r="N13" s="18">
        <v>0.25</v>
      </c>
      <c r="O13" s="18">
        <v>0.20499999999999999</v>
      </c>
    </row>
    <row r="14" spans="1:18" ht="30">
      <c r="A14" s="21" t="s">
        <v>54</v>
      </c>
      <c r="B14" s="21" t="s">
        <v>44</v>
      </c>
      <c r="C14" s="22">
        <f>C8/C13</f>
        <v>9333.3333333333321</v>
      </c>
      <c r="D14" s="22">
        <f t="shared" ref="D14:E14" si="5">D8/D13</f>
        <v>5120</v>
      </c>
      <c r="E14" s="22">
        <f t="shared" si="5"/>
        <v>1315.2</v>
      </c>
      <c r="F14" s="17"/>
      <c r="G14" s="17"/>
      <c r="H14" s="22">
        <f t="shared" ref="H14:O14" si="6">H8/H13</f>
        <v>6666.666666666667</v>
      </c>
      <c r="I14" s="22">
        <f t="shared" si="6"/>
        <v>166.66666666666666</v>
      </c>
      <c r="J14" s="16"/>
      <c r="K14" s="22">
        <f t="shared" si="6"/>
        <v>20</v>
      </c>
      <c r="L14" s="22" t="s">
        <v>91</v>
      </c>
      <c r="M14" s="22">
        <f t="shared" si="6"/>
        <v>183.33333333333334</v>
      </c>
      <c r="N14" s="22">
        <f t="shared" si="6"/>
        <v>16</v>
      </c>
      <c r="O14" s="22">
        <f t="shared" si="6"/>
        <v>14.634146341463415</v>
      </c>
    </row>
    <row r="15" spans="1:18" ht="30">
      <c r="A15" s="15" t="s">
        <v>76</v>
      </c>
      <c r="B15" s="15" t="s">
        <v>77</v>
      </c>
      <c r="C15" s="16">
        <f>C14/44</f>
        <v>212.1212121212121</v>
      </c>
      <c r="D15" s="16">
        <f t="shared" ref="D15:E15" si="7">D14/44</f>
        <v>116.36363636363636</v>
      </c>
      <c r="E15" s="16">
        <f t="shared" si="7"/>
        <v>29.890909090909091</v>
      </c>
      <c r="F15" s="16"/>
      <c r="G15" s="16"/>
      <c r="H15" s="16">
        <f t="shared" ref="H15:O15" si="8">H14/44</f>
        <v>151.51515151515153</v>
      </c>
      <c r="I15" s="16">
        <f t="shared" si="8"/>
        <v>3.7878787878787876</v>
      </c>
      <c r="J15" s="16"/>
      <c r="K15" s="16">
        <f t="shared" si="8"/>
        <v>0.45454545454545453</v>
      </c>
      <c r="L15" s="16" t="e">
        <f t="shared" si="8"/>
        <v>#VALUE!</v>
      </c>
      <c r="M15" s="16">
        <f t="shared" si="8"/>
        <v>4.166666666666667</v>
      </c>
      <c r="N15" s="16">
        <f t="shared" si="8"/>
        <v>0.36363636363636365</v>
      </c>
      <c r="O15" s="16">
        <f t="shared" si="8"/>
        <v>0.33259423503325941</v>
      </c>
    </row>
    <row r="16" spans="1:18" ht="29" customHeight="1">
      <c r="A16" s="15" t="s">
        <v>55</v>
      </c>
      <c r="B16" s="15" t="s">
        <v>78</v>
      </c>
      <c r="C16" s="18">
        <v>9.1999999999999998E-2</v>
      </c>
      <c r="D16" s="18">
        <v>0.14000000000000001</v>
      </c>
      <c r="E16" s="18">
        <v>0.72</v>
      </c>
      <c r="F16" s="18"/>
      <c r="G16" s="18"/>
      <c r="H16" s="18">
        <v>0.3</v>
      </c>
      <c r="I16" s="18">
        <v>0.64</v>
      </c>
      <c r="J16" s="18"/>
      <c r="K16" s="18">
        <v>0.88</v>
      </c>
      <c r="L16" s="18">
        <v>1.1599999999999999</v>
      </c>
      <c r="M16" s="18">
        <v>0.44</v>
      </c>
      <c r="N16" s="18">
        <v>2.06</v>
      </c>
      <c r="O16" s="18">
        <v>1.8</v>
      </c>
    </row>
    <row r="17" spans="1:16" customFormat="1" ht="30">
      <c r="A17" s="15" t="s">
        <v>56</v>
      </c>
      <c r="B17" s="15" t="s">
        <v>79</v>
      </c>
      <c r="C17" s="19">
        <v>5</v>
      </c>
      <c r="D17" s="19">
        <v>5</v>
      </c>
      <c r="E17" s="19">
        <v>5</v>
      </c>
      <c r="F17" s="19">
        <v>5</v>
      </c>
      <c r="G17" s="19">
        <v>5</v>
      </c>
      <c r="H17" s="19">
        <v>5</v>
      </c>
      <c r="I17" s="19">
        <v>5</v>
      </c>
      <c r="J17" s="19">
        <v>5</v>
      </c>
      <c r="K17" s="19">
        <v>5</v>
      </c>
      <c r="L17" s="19">
        <v>5</v>
      </c>
      <c r="M17" s="19">
        <v>5</v>
      </c>
      <c r="N17" s="19">
        <v>5</v>
      </c>
      <c r="O17" s="19">
        <v>5</v>
      </c>
    </row>
    <row r="18" spans="1:16" customFormat="1" ht="29" customHeight="1">
      <c r="A18" s="15" t="s">
        <v>80</v>
      </c>
      <c r="B18" s="15" t="s">
        <v>45</v>
      </c>
      <c r="C18" s="16">
        <f>C15*C16*C17</f>
        <v>97.575757575757564</v>
      </c>
      <c r="D18" s="16">
        <f t="shared" ref="D18:O18" si="9">D15*D16*D17</f>
        <v>81.454545454545467</v>
      </c>
      <c r="E18" s="16">
        <f t="shared" si="9"/>
        <v>107.60727272727273</v>
      </c>
      <c r="F18" s="16">
        <f t="shared" si="9"/>
        <v>0</v>
      </c>
      <c r="G18" s="16">
        <f t="shared" si="9"/>
        <v>0</v>
      </c>
      <c r="H18" s="16">
        <f t="shared" si="9"/>
        <v>227.27272727272731</v>
      </c>
      <c r="I18" s="16">
        <f t="shared" si="9"/>
        <v>12.121212121212121</v>
      </c>
      <c r="J18" s="16">
        <f t="shared" si="9"/>
        <v>0</v>
      </c>
      <c r="K18" s="16">
        <f t="shared" si="9"/>
        <v>1.9999999999999998</v>
      </c>
      <c r="L18" s="16" t="e">
        <f t="shared" si="9"/>
        <v>#VALUE!</v>
      </c>
      <c r="M18" s="16">
        <f t="shared" si="9"/>
        <v>9.1666666666666679</v>
      </c>
      <c r="N18" s="16">
        <f t="shared" si="9"/>
        <v>3.7454545454545456</v>
      </c>
      <c r="O18" s="16">
        <f t="shared" si="9"/>
        <v>2.9933481152993346</v>
      </c>
      <c r="P18" s="20" t="e">
        <f>SUM(C18:O18)</f>
        <v>#VALUE!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Soil test results</vt:lpstr>
      <vt:lpstr>Sample</vt:lpstr>
      <vt:lpstr>Field A</vt:lpstr>
      <vt:lpstr>Field B</vt:lpstr>
      <vt:lpstr>Field 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Evergreen State College</dc:creator>
  <cp:lastModifiedBy>Stephen Bramwell</cp:lastModifiedBy>
  <dcterms:created xsi:type="dcterms:W3CDTF">2013-06-02T18:01:28Z</dcterms:created>
  <dcterms:modified xsi:type="dcterms:W3CDTF">2017-10-09T16:06:26Z</dcterms:modified>
</cp:coreProperties>
</file>